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1775" windowHeight="8955" activeTab="3"/>
  </bookViews>
  <sheets>
    <sheet name="CIS" sheetId="1" r:id="rId1"/>
    <sheet name="CBS" sheetId="2" r:id="rId2"/>
    <sheet name="SttEquityChange" sheetId="3" r:id="rId3"/>
    <sheet name="CFS" sheetId="4" r:id="rId4"/>
  </sheets>
  <externalReferences>
    <externalReference r:id="rId7"/>
  </externalReferences>
  <definedNames>
    <definedName name="_xlnm.Print_Area" localSheetId="1">'CBS'!$A$1:$J$72</definedName>
    <definedName name="_xlnm.Print_Area" localSheetId="3">'CFS'!$A$1:$E$69</definedName>
    <definedName name="_xlnm.Print_Area" localSheetId="0">'CIS'!$A$1:$I$42</definedName>
    <definedName name="_xlnm.Print_Area" localSheetId="2">'SttEquityChange'!$A$1:$J$28</definedName>
  </definedNames>
  <calcPr fullCalcOnLoad="1"/>
</workbook>
</file>

<file path=xl/sharedStrings.xml><?xml version="1.0" encoding="utf-8"?>
<sst xmlns="http://schemas.openxmlformats.org/spreadsheetml/2006/main" count="170" uniqueCount="136">
  <si>
    <t>Revenue</t>
  </si>
  <si>
    <t>Operating Expenses</t>
  </si>
  <si>
    <t>Finance Cost</t>
  </si>
  <si>
    <t xml:space="preserve">Profit Before Taxation </t>
  </si>
  <si>
    <t>Profit for the period</t>
  </si>
  <si>
    <t>Quarter</t>
  </si>
  <si>
    <t xml:space="preserve">Current </t>
  </si>
  <si>
    <t>Year</t>
  </si>
  <si>
    <t>Individual Quarter</t>
  </si>
  <si>
    <t>Cummulative Quarter</t>
  </si>
  <si>
    <t>To Date</t>
  </si>
  <si>
    <t>Period</t>
  </si>
  <si>
    <t>Attributable to:</t>
  </si>
  <si>
    <t>Equity holders of the parent</t>
  </si>
  <si>
    <t xml:space="preserve">Total </t>
  </si>
  <si>
    <t>Total</t>
  </si>
  <si>
    <t>Non-current Assets</t>
  </si>
  <si>
    <t>Current Assets</t>
  </si>
  <si>
    <t>TOTAL ASSETS</t>
  </si>
  <si>
    <t>EQUITY AND LIABILITIES</t>
  </si>
  <si>
    <t>Minority interest</t>
  </si>
  <si>
    <t>Deferred tax liabilities</t>
  </si>
  <si>
    <t>Current Liabilities</t>
  </si>
  <si>
    <t>Trade payables</t>
  </si>
  <si>
    <t>Other payables and accrued expenses</t>
  </si>
  <si>
    <t>Tax liabilities</t>
  </si>
  <si>
    <t>TOTAL EQUITY AND LIABILITIES</t>
  </si>
  <si>
    <t>(Incorporated In Malaysia)</t>
  </si>
  <si>
    <t>As at end of</t>
  </si>
  <si>
    <t xml:space="preserve">Year Ended </t>
  </si>
  <si>
    <t>Share</t>
  </si>
  <si>
    <t>Capital</t>
  </si>
  <si>
    <t>Premium</t>
  </si>
  <si>
    <t>Revaluation</t>
  </si>
  <si>
    <t>Reserve</t>
  </si>
  <si>
    <t>Retained</t>
  </si>
  <si>
    <t>Earnings</t>
  </si>
  <si>
    <t xml:space="preserve">Minority </t>
  </si>
  <si>
    <t>Interest</t>
  </si>
  <si>
    <t>Equity</t>
  </si>
  <si>
    <t>Preceding Year</t>
  </si>
  <si>
    <t xml:space="preserve">   Inventories</t>
  </si>
  <si>
    <t>Corresponding</t>
  </si>
  <si>
    <t>RM'000</t>
  </si>
  <si>
    <t xml:space="preserve">   Property, plant &amp; equipment</t>
  </si>
  <si>
    <t xml:space="preserve">   Trade receivables</t>
  </si>
  <si>
    <t xml:space="preserve">   Other receivabless and prepaid expenses</t>
  </si>
  <si>
    <t xml:space="preserve">   Cash and bank balances</t>
  </si>
  <si>
    <t>Equity attributable to Equity Holders of the Parent</t>
  </si>
  <si>
    <t>TOTAL EQUITY</t>
  </si>
  <si>
    <t xml:space="preserve">Term loan  </t>
  </si>
  <si>
    <t>Hire purchase</t>
  </si>
  <si>
    <t>Share Capital</t>
  </si>
  <si>
    <t>Hire purchase - current</t>
  </si>
  <si>
    <t>Net Asset per share attributable to Ordinary Equity Holders of</t>
  </si>
  <si>
    <t>the Parent (RM)</t>
  </si>
  <si>
    <t xml:space="preserve">Share </t>
  </si>
  <si>
    <t>RM '000</t>
  </si>
  <si>
    <t>Net Profit Before Taxation</t>
  </si>
  <si>
    <t>Adjustment for Non Cash Flow:</t>
  </si>
  <si>
    <t xml:space="preserve">   Non-cash items</t>
  </si>
  <si>
    <t xml:space="preserve">   Non-operating items</t>
  </si>
  <si>
    <t>Operating Profit Before Changes in Working Capital</t>
  </si>
  <si>
    <t>Changes in Working Capital</t>
  </si>
  <si>
    <t xml:space="preserve">   Net Changes in Current Liabilities</t>
  </si>
  <si>
    <t xml:space="preserve">   Finance cost paid</t>
  </si>
  <si>
    <t xml:space="preserve">   Income tax paid</t>
  </si>
  <si>
    <t>Net Cash Flows from Operating Activities</t>
  </si>
  <si>
    <t>Investing Activities</t>
  </si>
  <si>
    <t xml:space="preserve">   Dividend Income Received</t>
  </si>
  <si>
    <t xml:space="preserve">   Interest Income Received</t>
  </si>
  <si>
    <t xml:space="preserve">   Equity Investments</t>
  </si>
  <si>
    <t xml:space="preserve">   Other Income</t>
  </si>
  <si>
    <t>Financing Activities</t>
  </si>
  <si>
    <t xml:space="preserve">   Bank Borrowings</t>
  </si>
  <si>
    <t xml:space="preserve">   Proceeds from Issue of Shares</t>
  </si>
  <si>
    <t xml:space="preserve">   Dividend Paid</t>
  </si>
  <si>
    <t>Net Changes in Cash &amp; Cash Equivalents</t>
  </si>
  <si>
    <t>Cash &amp; Cash Equivalents at the beginning of Year</t>
  </si>
  <si>
    <t>Cash &amp; Cash Equivalents at end of Period</t>
  </si>
  <si>
    <t>Cash &amp; Cash Equivalents comprise:</t>
  </si>
  <si>
    <t xml:space="preserve">   Cash and Bank Balances</t>
  </si>
  <si>
    <t xml:space="preserve">   Bank Overdraft</t>
  </si>
  <si>
    <t>UNAUDITED CONDENSED CONSOLIDATED INCOME STATEMENTS</t>
  </si>
  <si>
    <t>UNAUDITED CONDENSED CONSOLIDATED BALANCE SHEETS</t>
  </si>
  <si>
    <t>Current</t>
  </si>
  <si>
    <t>As at</t>
  </si>
  <si>
    <t>Preceding</t>
  </si>
  <si>
    <t>Financial</t>
  </si>
  <si>
    <t>UNAUDITED CONDENSED CONSOLIDATED STATEMENTS OF CHANGES IN EQUITY</t>
  </si>
  <si>
    <t>UNAUDITED CONDENSED CONSOLIDATED CASH FLOW STATEMENTS</t>
  </si>
  <si>
    <t>TOTAL LIABILITIES</t>
  </si>
  <si>
    <t xml:space="preserve">   Net Changes in Current Assets</t>
  </si>
  <si>
    <t>Cash from Operations</t>
  </si>
  <si>
    <t xml:space="preserve">   Fixed Deposits</t>
  </si>
  <si>
    <t xml:space="preserve">   Less: Fixed Deposits Pledged</t>
  </si>
  <si>
    <t xml:space="preserve">Other Operating Income </t>
  </si>
  <si>
    <t>Non-current Liabilites</t>
  </si>
  <si>
    <t>Effect of exchange difference</t>
  </si>
  <si>
    <t xml:space="preserve">   Prepaid lease payment</t>
  </si>
  <si>
    <r>
      <t>LEONG HUP HOLDINGS BERHAD</t>
    </r>
    <r>
      <rPr>
        <b/>
        <sz val="11"/>
        <rFont val="Times New Roman"/>
        <family val="1"/>
      </rPr>
      <t xml:space="preserve"> </t>
    </r>
    <r>
      <rPr>
        <b/>
        <sz val="10"/>
        <rFont val="Times New Roman"/>
        <family val="1"/>
      </rPr>
      <t>(51316-D)</t>
    </r>
  </si>
  <si>
    <t>Share of Profit of Associates</t>
  </si>
  <si>
    <t>Taxation</t>
  </si>
  <si>
    <t>Minority Interest</t>
  </si>
  <si>
    <t xml:space="preserve">Equity holders of the parent - Basic (sen) </t>
  </si>
  <si>
    <t xml:space="preserve">   Land held for development</t>
  </si>
  <si>
    <t xml:space="preserve">   Investment properties</t>
  </si>
  <si>
    <t xml:space="preserve">   Investment in associated companies</t>
  </si>
  <si>
    <t xml:space="preserve">   Other investments</t>
  </si>
  <si>
    <t xml:space="preserve">   Deferred tax assets</t>
  </si>
  <si>
    <t xml:space="preserve">   Intangible assets</t>
  </si>
  <si>
    <t>Reserves</t>
  </si>
  <si>
    <t>Dividend payable</t>
  </si>
  <si>
    <t>Overdraft &amp; Short term borrowings</t>
  </si>
  <si>
    <t>Earnings per share attributable to</t>
  </si>
  <si>
    <t xml:space="preserve">   Fixed deposits</t>
  </si>
  <si>
    <t>Translation</t>
  </si>
  <si>
    <t>Movement during the period</t>
  </si>
  <si>
    <t xml:space="preserve">   Proceeds from Disposal of Fixed Assets / Investment Properties</t>
  </si>
  <si>
    <t xml:space="preserve">   Purchase of Fixed Assets / Investment Properties</t>
  </si>
  <si>
    <t>FOR THE QUARTER ENDED 30 SEPTEMBER 2009</t>
  </si>
  <si>
    <t>6 Months Period Ended September 30, 2009</t>
  </si>
  <si>
    <t>6 Months Period Ended September 30, 2008</t>
  </si>
  <si>
    <t>Balance as at September 30, 2008</t>
  </si>
  <si>
    <t>Balance as at September 30, 2009</t>
  </si>
  <si>
    <t>Balance as at April 1, 2008</t>
  </si>
  <si>
    <t>Balance as at April 1, 2009</t>
  </si>
  <si>
    <t xml:space="preserve">The Condensed Consolidated Cash Flow Statements should be read in conjunction with the Audited Financial </t>
  </si>
  <si>
    <t>The Condensed Consolidated Income Statements should be read in conjunction with the Audited Financial Statements for the year</t>
  </si>
  <si>
    <t>The Condensed Consolidated Balance Sheet should be read in conjunction with the Audited Financial Statement</t>
  </si>
  <si>
    <t>Attributable to Equity Holders of the Parent</t>
  </si>
  <si>
    <t xml:space="preserve">    Redemption of Preference Shares</t>
  </si>
  <si>
    <t xml:space="preserve"> ended 31 March 2009.</t>
  </si>
  <si>
    <t>for the year ended 31 March 2009</t>
  </si>
  <si>
    <t>The Condensed Consolidated Statements of Changes in Equity should be read in conjunction with the Audited Financial Statements for the year ended 31 March 2009</t>
  </si>
  <si>
    <t>Statements for the year ended 31 March 2009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</si>
</sst>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dd\-mmm\-yy;@"/>
    <numFmt numFmtId="168" formatCode="_(* #,##0.000_);_(* \(#,##0.000\);_(* &quot;-&quot;???_);_(@_)"/>
    <numFmt numFmtId="169" formatCode="_(* #,##0.0000000_);_(* \(#,##0.0000000\);_(* &quot;-&quot;???????_);_(@_)"/>
    <numFmt numFmtId="170" formatCode="_(* #,##0.00_);_(* \(#,##0.00\);_(* &quot;-&quot;???_);_(@_)"/>
    <numFmt numFmtId="171" formatCode="_(* #,##0.0_);_(* \(#,##0.0\);_(* &quot;-&quot;?_);_(@_)"/>
    <numFmt numFmtId="172" formatCode="_(* #,##0.000_);_(* \(#,##0.000\);_(* &quot;-&quot;??_);_(@_)"/>
    <numFmt numFmtId="173" formatCode="_(* #,##0.0000_);_(* \(#,##0.00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5" fontId="7" fillId="33" borderId="0" xfId="42" applyNumberFormat="1" applyFont="1" applyFill="1" applyBorder="1" applyAlignment="1">
      <alignment/>
    </xf>
    <xf numFmtId="165" fontId="7" fillId="33" borderId="0" xfId="42" applyNumberFormat="1" applyFont="1" applyFill="1" applyBorder="1" applyAlignment="1">
      <alignment horizontal="center"/>
    </xf>
    <xf numFmtId="165" fontId="7" fillId="33" borderId="10" xfId="42" applyNumberFormat="1" applyFont="1" applyFill="1" applyBorder="1" applyAlignment="1">
      <alignment/>
    </xf>
    <xf numFmtId="165" fontId="7" fillId="33" borderId="11" xfId="42" applyNumberFormat="1" applyFont="1" applyFill="1" applyBorder="1" applyAlignment="1">
      <alignment/>
    </xf>
    <xf numFmtId="165" fontId="6" fillId="34" borderId="0" xfId="42" applyNumberFormat="1" applyFont="1" applyFill="1" applyAlignment="1">
      <alignment/>
    </xf>
    <xf numFmtId="165" fontId="7" fillId="34" borderId="0" xfId="42" applyNumberFormat="1" applyFont="1" applyFill="1" applyAlignment="1">
      <alignment/>
    </xf>
    <xf numFmtId="165" fontId="6" fillId="34" borderId="0" xfId="42" applyNumberFormat="1" applyFont="1" applyFill="1" applyAlignment="1">
      <alignment horizontal="center"/>
    </xf>
    <xf numFmtId="165" fontId="7" fillId="34" borderId="0" xfId="42" applyNumberFormat="1" applyFont="1" applyFill="1" applyBorder="1" applyAlignment="1">
      <alignment/>
    </xf>
    <xf numFmtId="165" fontId="6" fillId="34" borderId="0" xfId="42" applyNumberFormat="1" applyFont="1" applyFill="1" applyBorder="1" applyAlignment="1">
      <alignment horizontal="center"/>
    </xf>
    <xf numFmtId="165" fontId="6" fillId="34" borderId="0" xfId="42" applyNumberFormat="1" applyFont="1" applyFill="1" applyBorder="1" applyAlignment="1">
      <alignment/>
    </xf>
    <xf numFmtId="167" fontId="6" fillId="34" borderId="0" xfId="42" applyNumberFormat="1" applyFont="1" applyFill="1" applyBorder="1" applyAlignment="1">
      <alignment horizontal="center"/>
    </xf>
    <xf numFmtId="165" fontId="7" fillId="34" borderId="0" xfId="42" applyNumberFormat="1" applyFont="1" applyFill="1" applyBorder="1" applyAlignment="1">
      <alignment horizontal="center"/>
    </xf>
    <xf numFmtId="165" fontId="7" fillId="34" borderId="0" xfId="42" applyNumberFormat="1" applyFont="1" applyFill="1" applyAlignment="1">
      <alignment horizontal="center"/>
    </xf>
    <xf numFmtId="165" fontId="7" fillId="34" borderId="10" xfId="42" applyNumberFormat="1" applyFont="1" applyFill="1" applyBorder="1" applyAlignment="1">
      <alignment/>
    </xf>
    <xf numFmtId="165" fontId="7" fillId="34" borderId="11" xfId="42" applyNumberFormat="1" applyFont="1" applyFill="1" applyBorder="1" applyAlignment="1">
      <alignment/>
    </xf>
    <xf numFmtId="165" fontId="7" fillId="34" borderId="11" xfId="42" applyNumberFormat="1" applyFont="1" applyFill="1" applyBorder="1" applyAlignment="1">
      <alignment horizontal="center"/>
    </xf>
    <xf numFmtId="165" fontId="7" fillId="34" borderId="0" xfId="42" applyNumberFormat="1" applyFont="1" applyFill="1" applyAlignment="1">
      <alignment wrapText="1"/>
    </xf>
    <xf numFmtId="43" fontId="2" fillId="34" borderId="0" xfId="42" applyFont="1" applyFill="1" applyAlignment="1">
      <alignment/>
    </xf>
    <xf numFmtId="165" fontId="9" fillId="33" borderId="0" xfId="42" applyNumberFormat="1" applyFont="1" applyFill="1" applyAlignment="1">
      <alignment/>
    </xf>
    <xf numFmtId="43" fontId="6" fillId="33" borderId="0" xfId="42" applyFont="1" applyFill="1" applyAlignment="1">
      <alignment horizontal="center"/>
    </xf>
    <xf numFmtId="43" fontId="7" fillId="33" borderId="0" xfId="42" applyFont="1" applyFill="1" applyAlignment="1">
      <alignment/>
    </xf>
    <xf numFmtId="43" fontId="8" fillId="33" borderId="0" xfId="42" applyFont="1" applyFill="1" applyAlignment="1">
      <alignment/>
    </xf>
    <xf numFmtId="165" fontId="10" fillId="33" borderId="0" xfId="42" applyNumberFormat="1" applyFont="1" applyFill="1" applyAlignment="1">
      <alignment/>
    </xf>
    <xf numFmtId="43" fontId="9" fillId="33" borderId="0" xfId="42" applyFont="1" applyFill="1" applyAlignment="1">
      <alignment/>
    </xf>
    <xf numFmtId="43" fontId="6" fillId="33" borderId="0" xfId="42" applyFont="1" applyFill="1" applyAlignment="1">
      <alignment/>
    </xf>
    <xf numFmtId="165" fontId="9" fillId="33" borderId="0" xfId="42" applyNumberFormat="1" applyFont="1" applyFill="1" applyAlignment="1">
      <alignment/>
    </xf>
    <xf numFmtId="167" fontId="6" fillId="33" borderId="0" xfId="42" applyNumberFormat="1" applyFont="1" applyFill="1" applyAlignment="1">
      <alignment horizontal="center"/>
    </xf>
    <xf numFmtId="167" fontId="9" fillId="33" borderId="0" xfId="42" applyNumberFormat="1" applyFont="1" applyFill="1" applyAlignment="1">
      <alignment horizontal="center"/>
    </xf>
    <xf numFmtId="43" fontId="9" fillId="33" borderId="0" xfId="42" applyFont="1" applyFill="1" applyAlignment="1">
      <alignment/>
    </xf>
    <xf numFmtId="43" fontId="6" fillId="33" borderId="0" xfId="42" applyFont="1" applyFill="1" applyAlignment="1">
      <alignment/>
    </xf>
    <xf numFmtId="165" fontId="6" fillId="33" borderId="0" xfId="42" applyNumberFormat="1" applyFont="1" applyFill="1" applyAlignment="1">
      <alignment/>
    </xf>
    <xf numFmtId="165" fontId="7" fillId="33" borderId="0" xfId="42" applyNumberFormat="1" applyFont="1" applyFill="1" applyAlignment="1">
      <alignment/>
    </xf>
    <xf numFmtId="165" fontId="8" fillId="33" borderId="0" xfId="42" applyNumberFormat="1" applyFont="1" applyFill="1" applyAlignment="1">
      <alignment/>
    </xf>
    <xf numFmtId="165" fontId="8" fillId="33" borderId="12" xfId="42" applyNumberFormat="1" applyFont="1" applyFill="1" applyBorder="1" applyAlignment="1">
      <alignment/>
    </xf>
    <xf numFmtId="165" fontId="7" fillId="33" borderId="13" xfId="42" applyNumberFormat="1" applyFont="1" applyFill="1" applyBorder="1" applyAlignment="1">
      <alignment/>
    </xf>
    <xf numFmtId="165" fontId="7" fillId="33" borderId="14" xfId="42" applyNumberFormat="1" applyFont="1" applyFill="1" applyBorder="1" applyAlignment="1">
      <alignment/>
    </xf>
    <xf numFmtId="165" fontId="7" fillId="33" borderId="12" xfId="42" applyNumberFormat="1" applyFont="1" applyFill="1" applyBorder="1" applyAlignment="1">
      <alignment/>
    </xf>
    <xf numFmtId="165" fontId="7" fillId="33" borderId="13" xfId="42" applyNumberFormat="1" applyFont="1" applyFill="1" applyBorder="1" applyAlignment="1">
      <alignment horizontal="center"/>
    </xf>
    <xf numFmtId="165" fontId="8" fillId="33" borderId="15" xfId="42" applyNumberFormat="1" applyFont="1" applyFill="1" applyBorder="1" applyAlignment="1">
      <alignment/>
    </xf>
    <xf numFmtId="165" fontId="7" fillId="33" borderId="16" xfId="42" applyNumberFormat="1" applyFont="1" applyFill="1" applyBorder="1" applyAlignment="1">
      <alignment/>
    </xf>
    <xf numFmtId="165" fontId="7" fillId="33" borderId="15" xfId="42" applyNumberFormat="1" applyFont="1" applyFill="1" applyBorder="1" applyAlignment="1">
      <alignment/>
    </xf>
    <xf numFmtId="165" fontId="7" fillId="33" borderId="17" xfId="42" applyNumberFormat="1" applyFont="1" applyFill="1" applyBorder="1" applyAlignment="1">
      <alignment/>
    </xf>
    <xf numFmtId="165" fontId="7" fillId="33" borderId="10" xfId="42" applyNumberFormat="1" applyFont="1" applyFill="1" applyBorder="1" applyAlignment="1">
      <alignment horizontal="center"/>
    </xf>
    <xf numFmtId="165" fontId="7" fillId="33" borderId="18" xfId="42" applyNumberFormat="1" applyFont="1" applyFill="1" applyBorder="1" applyAlignment="1">
      <alignment/>
    </xf>
    <xf numFmtId="165" fontId="6" fillId="33" borderId="0" xfId="42" applyNumberFormat="1" applyFont="1" applyFill="1" applyAlignment="1">
      <alignment horizontal="right"/>
    </xf>
    <xf numFmtId="165" fontId="9" fillId="33" borderId="19" xfId="42" applyNumberFormat="1" applyFont="1" applyFill="1" applyBorder="1" applyAlignment="1">
      <alignment horizontal="right"/>
    </xf>
    <xf numFmtId="165" fontId="7" fillId="33" borderId="20" xfId="42" applyNumberFormat="1" applyFont="1" applyFill="1" applyBorder="1" applyAlignment="1">
      <alignment/>
    </xf>
    <xf numFmtId="165" fontId="6" fillId="33" borderId="21" xfId="42" applyNumberFormat="1" applyFont="1" applyFill="1" applyBorder="1" applyAlignment="1">
      <alignment/>
    </xf>
    <xf numFmtId="165" fontId="6" fillId="33" borderId="19" xfId="42" applyNumberFormat="1" applyFont="1" applyFill="1" applyBorder="1" applyAlignment="1">
      <alignment horizontal="right"/>
    </xf>
    <xf numFmtId="165" fontId="6" fillId="33" borderId="19" xfId="42" applyNumberFormat="1" applyFont="1" applyFill="1" applyBorder="1" applyAlignment="1">
      <alignment/>
    </xf>
    <xf numFmtId="165" fontId="6" fillId="33" borderId="0" xfId="42" applyNumberFormat="1" applyFont="1" applyFill="1" applyAlignment="1">
      <alignment/>
    </xf>
    <xf numFmtId="165" fontId="9" fillId="33" borderId="0" xfId="42" applyNumberFormat="1" applyFont="1" applyFill="1" applyAlignment="1">
      <alignment horizontal="right"/>
    </xf>
    <xf numFmtId="165" fontId="6" fillId="33" borderId="22" xfId="42" applyNumberFormat="1" applyFont="1" applyFill="1" applyBorder="1" applyAlignment="1">
      <alignment/>
    </xf>
    <xf numFmtId="165" fontId="7" fillId="33" borderId="21" xfId="42" applyNumberFormat="1" applyFont="1" applyFill="1" applyBorder="1" applyAlignment="1">
      <alignment/>
    </xf>
    <xf numFmtId="165" fontId="7" fillId="33" borderId="19" xfId="42" applyNumberFormat="1" applyFont="1" applyFill="1" applyBorder="1" applyAlignment="1">
      <alignment/>
    </xf>
    <xf numFmtId="43" fontId="12" fillId="34" borderId="0" xfId="42" applyFont="1" applyFill="1" applyAlignment="1">
      <alignment/>
    </xf>
    <xf numFmtId="43" fontId="12" fillId="33" borderId="0" xfId="42" applyFont="1" applyFill="1" applyAlignment="1">
      <alignment/>
    </xf>
    <xf numFmtId="165" fontId="11" fillId="33" borderId="0" xfId="42" applyNumberFormat="1" applyFont="1" applyFill="1" applyAlignment="1">
      <alignment/>
    </xf>
    <xf numFmtId="165" fontId="6" fillId="33" borderId="0" xfId="42" applyNumberFormat="1" applyFont="1" applyFill="1" applyAlignment="1">
      <alignment horizontal="center"/>
    </xf>
    <xf numFmtId="165" fontId="6" fillId="33" borderId="0" xfId="42" applyNumberFormat="1" applyFont="1" applyFill="1" applyAlignment="1">
      <alignment horizontal="center" vertical="center"/>
    </xf>
    <xf numFmtId="165" fontId="3" fillId="33" borderId="0" xfId="42" applyNumberFormat="1" applyFont="1" applyFill="1" applyAlignment="1">
      <alignment/>
    </xf>
    <xf numFmtId="165" fontId="12" fillId="33" borderId="0" xfId="42" applyNumberFormat="1" applyFont="1" applyFill="1" applyAlignment="1">
      <alignment/>
    </xf>
    <xf numFmtId="165" fontId="2" fillId="33" borderId="0" xfId="42" applyNumberFormat="1" applyFont="1" applyFill="1" applyAlignment="1">
      <alignment/>
    </xf>
    <xf numFmtId="165" fontId="2" fillId="33" borderId="0" xfId="42" applyNumberFormat="1" applyFont="1" applyFill="1" applyAlignment="1">
      <alignment horizontal="center"/>
    </xf>
    <xf numFmtId="167" fontId="2" fillId="33" borderId="0" xfId="42" applyNumberFormat="1" applyFont="1" applyFill="1" applyAlignment="1">
      <alignment horizontal="center"/>
    </xf>
    <xf numFmtId="165" fontId="3" fillId="33" borderId="0" xfId="42" applyNumberFormat="1" applyFont="1" applyFill="1" applyAlignment="1">
      <alignment horizontal="center"/>
    </xf>
    <xf numFmtId="165" fontId="3" fillId="33" borderId="10" xfId="42" applyNumberFormat="1" applyFont="1" applyFill="1" applyBorder="1" applyAlignment="1">
      <alignment/>
    </xf>
    <xf numFmtId="165" fontId="3" fillId="33" borderId="0" xfId="42" applyNumberFormat="1" applyFont="1" applyFill="1" applyBorder="1" applyAlignment="1">
      <alignment/>
    </xf>
    <xf numFmtId="165" fontId="3" fillId="33" borderId="0" xfId="42" applyNumberFormat="1" applyFont="1" applyFill="1" applyBorder="1" applyAlignment="1">
      <alignment horizontal="center"/>
    </xf>
    <xf numFmtId="165" fontId="3" fillId="33" borderId="20" xfId="42" applyNumberFormat="1" applyFont="1" applyFill="1" applyBorder="1" applyAlignment="1">
      <alignment/>
    </xf>
    <xf numFmtId="165" fontId="3" fillId="33" borderId="23" xfId="42" applyNumberFormat="1" applyFont="1" applyFill="1" applyBorder="1" applyAlignment="1">
      <alignment/>
    </xf>
    <xf numFmtId="165" fontId="3" fillId="33" borderId="10" xfId="42" applyNumberFormat="1" applyFont="1" applyFill="1" applyBorder="1" applyAlignment="1">
      <alignment horizontal="center"/>
    </xf>
    <xf numFmtId="165" fontId="3" fillId="33" borderId="11" xfId="42" applyNumberFormat="1" applyFont="1" applyFill="1" applyBorder="1" applyAlignment="1">
      <alignment/>
    </xf>
    <xf numFmtId="165" fontId="13" fillId="34" borderId="0" xfId="42" applyNumberFormat="1" applyFont="1" applyFill="1" applyAlignment="1">
      <alignment horizontal="right"/>
    </xf>
    <xf numFmtId="165" fontId="13" fillId="33" borderId="0" xfId="42" applyNumberFormat="1" applyFont="1" applyFill="1" applyAlignment="1">
      <alignment/>
    </xf>
    <xf numFmtId="170" fontId="7" fillId="34" borderId="24" xfId="42" applyNumberFormat="1" applyFont="1" applyFill="1" applyBorder="1" applyAlignment="1">
      <alignment/>
    </xf>
    <xf numFmtId="173" fontId="7" fillId="33" borderId="0" xfId="42" applyNumberFormat="1" applyFont="1" applyFill="1" applyAlignment="1">
      <alignment/>
    </xf>
    <xf numFmtId="165" fontId="9" fillId="33" borderId="17" xfId="42" applyNumberFormat="1" applyFont="1" applyFill="1" applyBorder="1" applyAlignment="1">
      <alignment horizontal="right"/>
    </xf>
    <xf numFmtId="165" fontId="7" fillId="0" borderId="0" xfId="42" applyNumberFormat="1" applyFont="1" applyFill="1" applyBorder="1" applyAlignment="1">
      <alignment horizontal="center"/>
    </xf>
    <xf numFmtId="165" fontId="3" fillId="0" borderId="0" xfId="42" applyNumberFormat="1" applyFont="1" applyFill="1" applyAlignment="1">
      <alignment/>
    </xf>
    <xf numFmtId="0" fontId="49" fillId="0" borderId="0" xfId="0" applyFont="1" applyAlignment="1">
      <alignment/>
    </xf>
    <xf numFmtId="0" fontId="7" fillId="34" borderId="0" xfId="42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34" borderId="0" xfId="42" applyNumberFormat="1" applyFont="1" applyFill="1" applyAlignment="1">
      <alignment horizontal="center"/>
    </xf>
    <xf numFmtId="165" fontId="6" fillId="34" borderId="0" xfId="42" applyNumberFormat="1" applyFont="1" applyFill="1" applyBorder="1" applyAlignment="1">
      <alignment horizontal="center"/>
    </xf>
    <xf numFmtId="165" fontId="6" fillId="34" borderId="0" xfId="42" applyNumberFormat="1" applyFont="1" applyFill="1" applyAlignment="1">
      <alignment horizontal="center"/>
    </xf>
    <xf numFmtId="165" fontId="6" fillId="33" borderId="0" xfId="42" applyNumberFormat="1" applyFont="1" applyFill="1" applyAlignment="1">
      <alignment horizontal="center" vertical="center"/>
    </xf>
    <xf numFmtId="0" fontId="49" fillId="0" borderId="0" xfId="0" applyFont="1" applyAlignment="1">
      <alignment horizontal="lef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95250</xdr:rowOff>
    </xdr:from>
    <xdr:to>
      <xdr:col>6</xdr:col>
      <xdr:colOff>733425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6200775" y="9906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95250</xdr:rowOff>
    </xdr:from>
    <xdr:to>
      <xdr:col>2</xdr:col>
      <xdr:colOff>0</xdr:colOff>
      <xdr:row>5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752725" y="9906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ne\My%20Documents\Consol\Consol%20working_YE31.03.10\consol%20working_3006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tofEquity"/>
      <sheetName val="CFS_Bursa"/>
      <sheetName val="CBS_Bursa"/>
      <sheetName val="CIS_Bursa"/>
      <sheetName val="ctrltrf_ADJ"/>
      <sheetName val="EJE"/>
      <sheetName val="MonthlyCIS"/>
      <sheetName val="CIS"/>
      <sheetName val="CBS"/>
      <sheetName val="CFS"/>
      <sheetName val="TSCap"/>
      <sheetName val="TSF"/>
      <sheetName val="Success"/>
      <sheetName val="TSPP"/>
      <sheetName val="TSFM"/>
      <sheetName val="Ritma"/>
      <sheetName val="CapitalCommitment"/>
      <sheetName val="Notes"/>
      <sheetName val="Revalued_PPE"/>
      <sheetName val="PPE"/>
      <sheetName val="STBorrowings"/>
      <sheetName val="Borrowings"/>
      <sheetName val="Investment"/>
      <sheetName val="HP"/>
      <sheetName val="CFworking"/>
      <sheetName val="Appendix 9B-B"/>
      <sheetName val="TaxRecon"/>
      <sheetName val="PLP"/>
      <sheetName val="Disposal_BC&amp;BA"/>
    </sheetNames>
    <sheetDataSet>
      <sheetData sheetId="1">
        <row r="54">
          <cell r="B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24">
      <selection activeCell="A40" sqref="A40"/>
    </sheetView>
  </sheetViews>
  <sheetFormatPr defaultColWidth="9.140625" defaultRowHeight="12.75"/>
  <cols>
    <col min="1" max="1" width="52.421875" style="6" customWidth="1"/>
    <col min="2" max="2" width="12.7109375" style="5" customWidth="1"/>
    <col min="3" max="3" width="2.8515625" style="5" customWidth="1"/>
    <col min="4" max="4" width="12.7109375" style="5" customWidth="1"/>
    <col min="5" max="5" width="4.00390625" style="5" customWidth="1"/>
    <col min="6" max="6" width="12.7109375" style="5" customWidth="1"/>
    <col min="7" max="7" width="2.421875" style="5" customWidth="1"/>
    <col min="8" max="8" width="13.7109375" style="5" customWidth="1"/>
    <col min="9" max="25" width="9.140625" style="5" customWidth="1"/>
    <col min="26" max="16384" width="9.140625" style="6" customWidth="1"/>
  </cols>
  <sheetData>
    <row r="1" spans="1:8" ht="15.75">
      <c r="A1" s="18" t="s">
        <v>100</v>
      </c>
      <c r="H1" s="74"/>
    </row>
    <row r="2" ht="15">
      <c r="A2" s="56" t="s">
        <v>27</v>
      </c>
    </row>
    <row r="3" ht="15">
      <c r="A3" s="5"/>
    </row>
    <row r="4" ht="15">
      <c r="A4" s="5" t="s">
        <v>83</v>
      </c>
    </row>
    <row r="5" spans="1:8" ht="15">
      <c r="A5" s="5" t="s">
        <v>120</v>
      </c>
      <c r="B5" s="85"/>
      <c r="C5" s="85"/>
      <c r="D5" s="85"/>
      <c r="F5" s="87"/>
      <c r="G5" s="87"/>
      <c r="H5" s="87"/>
    </row>
    <row r="6" spans="1:8" ht="15">
      <c r="A6" s="8"/>
      <c r="B6" s="86" t="s">
        <v>8</v>
      </c>
      <c r="C6" s="86"/>
      <c r="D6" s="86"/>
      <c r="E6" s="10"/>
      <c r="F6" s="86" t="s">
        <v>9</v>
      </c>
      <c r="G6" s="86"/>
      <c r="H6" s="86"/>
    </row>
    <row r="7" spans="1:8" ht="15">
      <c r="A7" s="8"/>
      <c r="B7" s="9" t="s">
        <v>6</v>
      </c>
      <c r="C7" s="10"/>
      <c r="D7" s="9" t="s">
        <v>40</v>
      </c>
      <c r="E7" s="10"/>
      <c r="F7" s="9" t="s">
        <v>6</v>
      </c>
      <c r="G7" s="10"/>
      <c r="H7" s="9" t="s">
        <v>40</v>
      </c>
    </row>
    <row r="8" spans="1:8" ht="15">
      <c r="A8" s="8"/>
      <c r="B8" s="9" t="s">
        <v>7</v>
      </c>
      <c r="C8" s="10"/>
      <c r="D8" s="9" t="s">
        <v>42</v>
      </c>
      <c r="E8" s="10"/>
      <c r="F8" s="9" t="s">
        <v>7</v>
      </c>
      <c r="G8" s="10"/>
      <c r="H8" s="9" t="s">
        <v>42</v>
      </c>
    </row>
    <row r="9" spans="1:8" ht="15">
      <c r="A9" s="8"/>
      <c r="B9" s="11" t="s">
        <v>5</v>
      </c>
      <c r="C9" s="10"/>
      <c r="D9" s="11" t="s">
        <v>5</v>
      </c>
      <c r="E9" s="10"/>
      <c r="F9" s="11" t="s">
        <v>10</v>
      </c>
      <c r="G9" s="10"/>
      <c r="H9" s="11" t="s">
        <v>11</v>
      </c>
    </row>
    <row r="10" spans="1:8" ht="15">
      <c r="A10" s="8"/>
      <c r="B10" s="11">
        <v>40086</v>
      </c>
      <c r="C10" s="10"/>
      <c r="D10" s="11">
        <v>39721</v>
      </c>
      <c r="E10" s="10"/>
      <c r="F10" s="11">
        <f>B10</f>
        <v>40086</v>
      </c>
      <c r="G10" s="10"/>
      <c r="H10" s="11">
        <f>D10</f>
        <v>39721</v>
      </c>
    </row>
    <row r="11" spans="1:25" s="13" customFormat="1" ht="15">
      <c r="A11" s="12"/>
      <c r="B11" s="9" t="s">
        <v>43</v>
      </c>
      <c r="C11" s="9"/>
      <c r="D11" s="9" t="s">
        <v>43</v>
      </c>
      <c r="E11" s="9"/>
      <c r="F11" s="9" t="s">
        <v>43</v>
      </c>
      <c r="G11" s="9"/>
      <c r="H11" s="9" t="s">
        <v>43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8" ht="15">
      <c r="A12" s="8"/>
      <c r="B12" s="10"/>
      <c r="C12" s="10"/>
      <c r="D12" s="10"/>
      <c r="E12" s="10"/>
      <c r="F12" s="10"/>
      <c r="G12" s="10"/>
      <c r="H12" s="10"/>
    </row>
    <row r="13" spans="1:8" ht="15">
      <c r="A13" s="8" t="s">
        <v>0</v>
      </c>
      <c r="B13" s="12">
        <v>302821</v>
      </c>
      <c r="C13" s="8"/>
      <c r="D13" s="12">
        <v>316795</v>
      </c>
      <c r="E13" s="8"/>
      <c r="F13" s="12">
        <v>583428</v>
      </c>
      <c r="G13" s="8"/>
      <c r="H13" s="12">
        <v>576809</v>
      </c>
    </row>
    <row r="14" spans="1:8" ht="15">
      <c r="A14" s="8"/>
      <c r="B14" s="12"/>
      <c r="C14" s="8"/>
      <c r="D14" s="12"/>
      <c r="E14" s="8"/>
      <c r="F14" s="12"/>
      <c r="G14" s="8"/>
      <c r="H14" s="12"/>
    </row>
    <row r="15" spans="1:8" ht="15">
      <c r="A15" s="8" t="s">
        <v>1</v>
      </c>
      <c r="B15" s="79">
        <v>-275545</v>
      </c>
      <c r="C15" s="8"/>
      <c r="D15" s="12">
        <v>-294279</v>
      </c>
      <c r="E15" s="8"/>
      <c r="F15" s="79">
        <v>-530069</v>
      </c>
      <c r="G15" s="8"/>
      <c r="H15" s="12">
        <v>-541046</v>
      </c>
    </row>
    <row r="16" spans="1:8" ht="15">
      <c r="A16" s="8"/>
      <c r="B16" s="12"/>
      <c r="C16" s="8"/>
      <c r="D16" s="12"/>
      <c r="E16" s="8"/>
      <c r="F16" s="12"/>
      <c r="G16" s="8"/>
      <c r="H16" s="12"/>
    </row>
    <row r="17" spans="1:8" ht="15">
      <c r="A17" s="8" t="s">
        <v>96</v>
      </c>
      <c r="B17" s="79">
        <v>3861</v>
      </c>
      <c r="C17" s="8"/>
      <c r="D17" s="12">
        <v>2609</v>
      </c>
      <c r="E17" s="8"/>
      <c r="F17" s="79">
        <v>5354</v>
      </c>
      <c r="G17" s="8"/>
      <c r="H17" s="12">
        <v>4530</v>
      </c>
    </row>
    <row r="18" spans="1:8" ht="15">
      <c r="A18" s="8"/>
      <c r="B18" s="12"/>
      <c r="C18" s="8"/>
      <c r="D18" s="12"/>
      <c r="E18" s="8"/>
      <c r="F18" s="12"/>
      <c r="G18" s="8"/>
      <c r="H18" s="12"/>
    </row>
    <row r="19" spans="1:8" ht="15">
      <c r="A19" s="8" t="s">
        <v>2</v>
      </c>
      <c r="B19" s="12">
        <v>-2121</v>
      </c>
      <c r="C19" s="8"/>
      <c r="D19" s="12">
        <v>-2729</v>
      </c>
      <c r="E19" s="8"/>
      <c r="F19" s="12">
        <v>-4346</v>
      </c>
      <c r="G19" s="8"/>
      <c r="H19" s="12">
        <v>-5329</v>
      </c>
    </row>
    <row r="20" spans="1:8" ht="15">
      <c r="A20" s="8"/>
      <c r="B20" s="12"/>
      <c r="C20" s="8"/>
      <c r="D20" s="12"/>
      <c r="E20" s="8"/>
      <c r="F20" s="12"/>
      <c r="G20" s="8"/>
      <c r="H20" s="12"/>
    </row>
    <row r="21" spans="1:8" ht="15">
      <c r="A21" s="8" t="s">
        <v>101</v>
      </c>
      <c r="B21" s="12">
        <v>857</v>
      </c>
      <c r="C21" s="8"/>
      <c r="D21" s="12">
        <v>569</v>
      </c>
      <c r="E21" s="8"/>
      <c r="F21" s="12">
        <v>1736</v>
      </c>
      <c r="G21" s="8"/>
      <c r="H21" s="12">
        <v>1460</v>
      </c>
    </row>
    <row r="22" spans="1:8" ht="15">
      <c r="A22" s="8"/>
      <c r="B22" s="14"/>
      <c r="C22" s="8"/>
      <c r="D22" s="14"/>
      <c r="E22" s="8"/>
      <c r="F22" s="14"/>
      <c r="G22" s="8"/>
      <c r="H22" s="14"/>
    </row>
    <row r="23" spans="1:8" ht="15">
      <c r="A23" s="8" t="s">
        <v>3</v>
      </c>
      <c r="B23" s="8">
        <f>SUM(B13:B22)</f>
        <v>29873</v>
      </c>
      <c r="C23" s="8"/>
      <c r="D23" s="8">
        <f>SUM(D13:D22)</f>
        <v>22965</v>
      </c>
      <c r="E23" s="8"/>
      <c r="F23" s="8">
        <f>SUM(F13:F22)</f>
        <v>56103</v>
      </c>
      <c r="G23" s="8"/>
      <c r="H23" s="8">
        <f>SUM(H13:H22)</f>
        <v>36424</v>
      </c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>
      <c r="A25" s="8" t="s">
        <v>102</v>
      </c>
      <c r="B25" s="12">
        <v>-5063</v>
      </c>
      <c r="C25" s="8"/>
      <c r="D25" s="12">
        <v>-2570</v>
      </c>
      <c r="E25" s="8"/>
      <c r="F25" s="12">
        <v>-11207</v>
      </c>
      <c r="G25" s="8"/>
      <c r="H25" s="12">
        <v>-5781</v>
      </c>
    </row>
    <row r="26" spans="1:8" ht="15">
      <c r="A26" s="8"/>
      <c r="B26" s="8"/>
      <c r="C26" s="8"/>
      <c r="D26" s="8"/>
      <c r="E26" s="8"/>
      <c r="F26" s="8"/>
      <c r="G26" s="8"/>
      <c r="H26" s="8"/>
    </row>
    <row r="27" spans="1:8" ht="15.75" thickBot="1">
      <c r="A27" s="8" t="s">
        <v>4</v>
      </c>
      <c r="B27" s="16">
        <f>SUM(B23,B25)</f>
        <v>24810</v>
      </c>
      <c r="C27" s="8"/>
      <c r="D27" s="16">
        <f>SUM(D23,D25)</f>
        <v>20395</v>
      </c>
      <c r="E27" s="8"/>
      <c r="F27" s="16">
        <f>SUM(F23,F25)</f>
        <v>44896</v>
      </c>
      <c r="G27" s="8"/>
      <c r="H27" s="16">
        <f>SUM(H23,H25)</f>
        <v>30643</v>
      </c>
    </row>
    <row r="28" spans="1:8" ht="15.75" thickTop="1">
      <c r="A28" s="8"/>
      <c r="B28" s="8"/>
      <c r="C28" s="8"/>
      <c r="D28" s="8"/>
      <c r="E28" s="8"/>
      <c r="F28" s="8"/>
      <c r="G28" s="8"/>
      <c r="H28" s="8"/>
    </row>
    <row r="29" spans="1:8" ht="15">
      <c r="A29" s="8"/>
      <c r="B29" s="8"/>
      <c r="C29" s="8"/>
      <c r="D29" s="8"/>
      <c r="E29" s="8"/>
      <c r="F29" s="8"/>
      <c r="G29" s="8"/>
      <c r="H29" s="8"/>
    </row>
    <row r="30" spans="1:8" ht="15">
      <c r="A30" s="8" t="s">
        <v>12</v>
      </c>
      <c r="B30" s="8"/>
      <c r="C30" s="8"/>
      <c r="D30" s="8"/>
      <c r="E30" s="8"/>
      <c r="F30" s="8"/>
      <c r="G30" s="8"/>
      <c r="H30" s="8"/>
    </row>
    <row r="31" spans="1:8" ht="15">
      <c r="A31" s="8" t="s">
        <v>13</v>
      </c>
      <c r="B31" s="8">
        <v>16834</v>
      </c>
      <c r="C31" s="8"/>
      <c r="D31" s="8">
        <v>16293</v>
      </c>
      <c r="E31" s="8"/>
      <c r="F31" s="8">
        <v>30056</v>
      </c>
      <c r="G31" s="8"/>
      <c r="H31" s="8">
        <v>22906</v>
      </c>
    </row>
    <row r="32" spans="1:8" ht="15">
      <c r="A32" s="8" t="s">
        <v>103</v>
      </c>
      <c r="B32" s="8">
        <v>7976</v>
      </c>
      <c r="C32" s="8"/>
      <c r="D32" s="8">
        <v>4102</v>
      </c>
      <c r="E32" s="8"/>
      <c r="F32" s="8">
        <v>14840</v>
      </c>
      <c r="G32" s="8"/>
      <c r="H32" s="8">
        <v>7737</v>
      </c>
    </row>
    <row r="33" spans="1:8" ht="15.75" thickBot="1">
      <c r="A33" s="8"/>
      <c r="B33" s="15">
        <f>SUM(B31:B32)</f>
        <v>24810</v>
      </c>
      <c r="C33" s="8"/>
      <c r="D33" s="15">
        <f>SUM(D31:D32)</f>
        <v>20395</v>
      </c>
      <c r="E33" s="8"/>
      <c r="F33" s="15">
        <f>SUM(F31:F32)</f>
        <v>44896</v>
      </c>
      <c r="G33" s="8"/>
      <c r="H33" s="15">
        <f>SUM(H31:H32)</f>
        <v>30643</v>
      </c>
    </row>
    <row r="34" spans="1:8" ht="15.75" thickTop="1">
      <c r="A34" s="8"/>
      <c r="B34" s="8"/>
      <c r="C34" s="8"/>
      <c r="D34" s="8"/>
      <c r="E34" s="8"/>
      <c r="F34" s="8"/>
      <c r="G34" s="8"/>
      <c r="H34" s="8"/>
    </row>
    <row r="35" spans="1:8" ht="15">
      <c r="A35" s="8" t="s">
        <v>114</v>
      </c>
      <c r="B35" s="8"/>
      <c r="C35" s="8"/>
      <c r="D35" s="8"/>
      <c r="E35" s="8"/>
      <c r="F35" s="8"/>
      <c r="G35" s="8"/>
      <c r="H35" s="8"/>
    </row>
    <row r="36" spans="1:8" ht="15.75" thickBot="1">
      <c r="A36" s="8" t="s">
        <v>104</v>
      </c>
      <c r="B36" s="76">
        <f>B31/166725*100</f>
        <v>10.096866096866098</v>
      </c>
      <c r="C36" s="8"/>
      <c r="D36" s="76">
        <f>D31/166725*100</f>
        <v>9.77237966711651</v>
      </c>
      <c r="E36" s="8"/>
      <c r="F36" s="76">
        <f>F31/166725*100</f>
        <v>18.02729044834308</v>
      </c>
      <c r="G36" s="8"/>
      <c r="H36" s="76">
        <f>H31/166725*100</f>
        <v>13.73879142300195</v>
      </c>
    </row>
    <row r="37" spans="1:8" ht="15">
      <c r="A37" s="8"/>
      <c r="B37" s="8"/>
      <c r="C37" s="8"/>
      <c r="D37" s="8"/>
      <c r="E37" s="8"/>
      <c r="F37" s="8"/>
      <c r="G37" s="8"/>
      <c r="H37" s="8"/>
    </row>
    <row r="38" spans="1:8" ht="15">
      <c r="A38" s="8"/>
      <c r="B38" s="8"/>
      <c r="C38" s="8"/>
      <c r="D38" s="8"/>
      <c r="E38" s="8"/>
      <c r="F38" s="8"/>
      <c r="G38" s="8"/>
      <c r="H38" s="8"/>
    </row>
    <row r="39" spans="1:8" ht="15.75">
      <c r="A39" s="81" t="s">
        <v>128</v>
      </c>
      <c r="B39" s="6"/>
      <c r="C39" s="6"/>
      <c r="D39" s="6"/>
      <c r="E39" s="6"/>
      <c r="F39" s="6"/>
      <c r="G39" s="6"/>
      <c r="H39" s="6"/>
    </row>
    <row r="40" spans="1:8" ht="15">
      <c r="A40" s="82" t="s">
        <v>132</v>
      </c>
      <c r="B40" s="6"/>
      <c r="C40" s="6"/>
      <c r="D40" s="6"/>
      <c r="E40" s="6"/>
      <c r="F40" s="6"/>
      <c r="G40" s="6"/>
      <c r="H40" s="6"/>
    </row>
    <row r="41" spans="2:8" ht="15">
      <c r="B41" s="6"/>
      <c r="C41" s="6"/>
      <c r="D41" s="6"/>
      <c r="E41" s="6"/>
      <c r="F41" s="6"/>
      <c r="G41" s="6"/>
      <c r="H41" s="6"/>
    </row>
    <row r="42" spans="2:8" ht="15">
      <c r="B42" s="6"/>
      <c r="C42" s="6"/>
      <c r="D42" s="6"/>
      <c r="E42" s="6"/>
      <c r="F42" s="6"/>
      <c r="G42" s="6"/>
      <c r="H42" s="6"/>
    </row>
    <row r="43" spans="2:8" ht="15">
      <c r="B43" s="6"/>
      <c r="C43" s="6"/>
      <c r="D43" s="6"/>
      <c r="E43" s="6"/>
      <c r="F43" s="6"/>
      <c r="G43" s="6"/>
      <c r="H43" s="6"/>
    </row>
    <row r="44" spans="2:8" ht="15">
      <c r="B44" s="6"/>
      <c r="C44" s="6"/>
      <c r="D44" s="6"/>
      <c r="E44" s="6"/>
      <c r="F44" s="6"/>
      <c r="G44" s="6"/>
      <c r="H44" s="6"/>
    </row>
    <row r="45" spans="2:8" ht="15">
      <c r="B45" s="6"/>
      <c r="C45" s="6"/>
      <c r="D45" s="6"/>
      <c r="E45" s="6"/>
      <c r="F45" s="6"/>
      <c r="G45" s="6"/>
      <c r="H45" s="6"/>
    </row>
    <row r="46" spans="2:8" ht="15">
      <c r="B46" s="6"/>
      <c r="C46" s="6"/>
      <c r="D46" s="6"/>
      <c r="E46" s="6"/>
      <c r="F46" s="6"/>
      <c r="G46" s="6"/>
      <c r="H46" s="6"/>
    </row>
    <row r="47" spans="1:10" ht="1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5">
      <c r="A48" s="17"/>
      <c r="B48" s="17"/>
      <c r="C48" s="17"/>
      <c r="D48" s="17"/>
      <c r="E48" s="17"/>
      <c r="F48" s="17"/>
      <c r="G48" s="17"/>
      <c r="H48" s="17"/>
      <c r="I48" s="17"/>
      <c r="J48" s="17"/>
    </row>
  </sheetData>
  <sheetProtection/>
  <mergeCells count="4">
    <mergeCell ref="B5:D5"/>
    <mergeCell ref="B6:D6"/>
    <mergeCell ref="F5:H5"/>
    <mergeCell ref="F6:H6"/>
  </mergeCells>
  <printOptions/>
  <pageMargins left="0.49" right="0.25" top="0.47" bottom="1" header="0.5" footer="0.5"/>
  <pageSetup fitToHeight="1" fitToWidth="1" horizontalDpi="600" verticalDpi="600" orientation="portrait" paperSize="9" scale="79" r:id="rId1"/>
  <headerFooter alignWithMargins="0">
    <oddFooter>&amp;R&amp;14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6">
      <selection activeCell="A69" sqref="A69"/>
    </sheetView>
  </sheetViews>
  <sheetFormatPr defaultColWidth="9.140625" defaultRowHeight="12.75"/>
  <cols>
    <col min="1" max="1" width="59.421875" style="22" customWidth="1"/>
    <col min="2" max="2" width="0.85546875" style="33" customWidth="1"/>
    <col min="3" max="3" width="14.57421875" style="21" customWidth="1"/>
    <col min="4" max="4" width="0.85546875" style="21" customWidth="1"/>
    <col min="5" max="5" width="3.7109375" style="21" customWidth="1"/>
    <col min="6" max="6" width="0.85546875" style="21" customWidth="1"/>
    <col min="7" max="7" width="13.421875" style="21" customWidth="1"/>
    <col min="8" max="8" width="0.85546875" style="21" customWidth="1"/>
    <col min="9" max="9" width="9.140625" style="21" customWidth="1"/>
    <col min="10" max="16384" width="9.140625" style="22" customWidth="1"/>
  </cols>
  <sheetData>
    <row r="1" spans="1:10" ht="15.75">
      <c r="A1" s="18" t="s">
        <v>100</v>
      </c>
      <c r="B1" s="19"/>
      <c r="C1" s="20"/>
      <c r="G1" s="20"/>
      <c r="J1" s="74"/>
    </row>
    <row r="2" spans="1:7" ht="15">
      <c r="A2" s="57" t="s">
        <v>27</v>
      </c>
      <c r="B2" s="23"/>
      <c r="C2" s="20"/>
      <c r="G2" s="20"/>
    </row>
    <row r="3" spans="1:7" ht="15">
      <c r="A3" s="24"/>
      <c r="B3" s="19"/>
      <c r="C3" s="20"/>
      <c r="G3" s="20"/>
    </row>
    <row r="4" spans="1:9" s="28" customFormat="1" ht="14.25">
      <c r="A4" s="25" t="s">
        <v>84</v>
      </c>
      <c r="B4" s="26"/>
      <c r="C4" s="27"/>
      <c r="D4" s="27"/>
      <c r="E4" s="27"/>
      <c r="F4" s="27"/>
      <c r="G4" s="27"/>
      <c r="H4" s="27"/>
      <c r="I4" s="27"/>
    </row>
    <row r="5" spans="1:9" s="28" customFormat="1" ht="14.25">
      <c r="A5" s="29"/>
      <c r="B5" s="26"/>
      <c r="C5" s="27"/>
      <c r="D5" s="27"/>
      <c r="E5" s="27"/>
      <c r="F5" s="27"/>
      <c r="G5" s="27"/>
      <c r="H5" s="27"/>
      <c r="I5" s="27"/>
    </row>
    <row r="6" spans="1:9" s="28" customFormat="1" ht="14.25">
      <c r="A6" s="29"/>
      <c r="B6" s="26"/>
      <c r="C6" s="27" t="s">
        <v>28</v>
      </c>
      <c r="D6" s="27"/>
      <c r="E6" s="27"/>
      <c r="F6" s="27"/>
      <c r="G6" s="27" t="s">
        <v>86</v>
      </c>
      <c r="H6" s="27"/>
      <c r="I6" s="27"/>
    </row>
    <row r="7" spans="1:9" s="28" customFormat="1" ht="14.25">
      <c r="A7" s="29"/>
      <c r="B7" s="26"/>
      <c r="C7" s="27" t="s">
        <v>85</v>
      </c>
      <c r="D7" s="27"/>
      <c r="E7" s="27"/>
      <c r="F7" s="27"/>
      <c r="G7" s="27" t="s">
        <v>87</v>
      </c>
      <c r="H7" s="27"/>
      <c r="I7" s="27"/>
    </row>
    <row r="8" spans="1:9" s="28" customFormat="1" ht="14.25">
      <c r="A8" s="29"/>
      <c r="B8" s="26"/>
      <c r="C8" s="27" t="s">
        <v>5</v>
      </c>
      <c r="D8" s="27"/>
      <c r="E8" s="27"/>
      <c r="F8" s="27"/>
      <c r="G8" s="27" t="s">
        <v>88</v>
      </c>
      <c r="H8" s="27"/>
      <c r="I8" s="27"/>
    </row>
    <row r="9" spans="1:9" s="28" customFormat="1" ht="14.25">
      <c r="A9" s="29"/>
      <c r="B9" s="26"/>
      <c r="C9" s="27"/>
      <c r="D9" s="27"/>
      <c r="E9" s="27"/>
      <c r="F9" s="27"/>
      <c r="G9" s="27" t="s">
        <v>29</v>
      </c>
      <c r="H9" s="27"/>
      <c r="I9" s="27"/>
    </row>
    <row r="10" spans="1:9" s="28" customFormat="1" ht="14.25">
      <c r="A10" s="29"/>
      <c r="B10" s="26"/>
      <c r="C10" s="27">
        <v>40086</v>
      </c>
      <c r="D10" s="27"/>
      <c r="E10" s="27"/>
      <c r="F10" s="27"/>
      <c r="G10" s="27">
        <v>39903</v>
      </c>
      <c r="H10" s="27"/>
      <c r="I10" s="27"/>
    </row>
    <row r="11" spans="1:7" ht="15">
      <c r="A11" s="24"/>
      <c r="B11" s="19"/>
      <c r="C11" s="20" t="s">
        <v>43</v>
      </c>
      <c r="G11" s="20" t="s">
        <v>43</v>
      </c>
    </row>
    <row r="12" spans="1:2" ht="15">
      <c r="A12" s="30"/>
      <c r="B12" s="19"/>
    </row>
    <row r="13" spans="1:9" s="33" customFormat="1" ht="15">
      <c r="A13" s="31"/>
      <c r="B13" s="19"/>
      <c r="C13" s="32"/>
      <c r="D13" s="32"/>
      <c r="E13" s="32"/>
      <c r="F13" s="32"/>
      <c r="G13" s="32"/>
      <c r="H13" s="32"/>
      <c r="I13" s="32"/>
    </row>
    <row r="14" spans="1:9" s="33" customFormat="1" ht="15">
      <c r="A14" s="31" t="s">
        <v>16</v>
      </c>
      <c r="B14" s="19"/>
      <c r="C14" s="32"/>
      <c r="D14" s="32"/>
      <c r="E14" s="32"/>
      <c r="F14" s="32"/>
      <c r="G14" s="32"/>
      <c r="H14" s="32"/>
      <c r="I14" s="32"/>
    </row>
    <row r="15" spans="1:9" s="33" customFormat="1" ht="15">
      <c r="A15" s="32" t="s">
        <v>44</v>
      </c>
      <c r="B15" s="34"/>
      <c r="C15" s="35">
        <v>318429</v>
      </c>
      <c r="D15" s="36"/>
      <c r="E15" s="32"/>
      <c r="F15" s="37"/>
      <c r="G15" s="38">
        <v>305239</v>
      </c>
      <c r="H15" s="36"/>
      <c r="I15" s="32"/>
    </row>
    <row r="16" spans="1:9" s="33" customFormat="1" ht="15">
      <c r="A16" s="32" t="s">
        <v>105</v>
      </c>
      <c r="B16" s="39"/>
      <c r="C16" s="1">
        <v>103946</v>
      </c>
      <c r="D16" s="40"/>
      <c r="E16" s="32"/>
      <c r="F16" s="41"/>
      <c r="G16" s="2">
        <v>103946</v>
      </c>
      <c r="H16" s="40"/>
      <c r="I16" s="32"/>
    </row>
    <row r="17" spans="1:9" s="33" customFormat="1" ht="15">
      <c r="A17" s="32" t="s">
        <v>106</v>
      </c>
      <c r="B17" s="39"/>
      <c r="C17" s="1">
        <v>15796</v>
      </c>
      <c r="D17" s="40"/>
      <c r="E17" s="32"/>
      <c r="F17" s="41"/>
      <c r="G17" s="2">
        <v>19403</v>
      </c>
      <c r="H17" s="40"/>
      <c r="I17" s="32"/>
    </row>
    <row r="18" spans="1:9" s="33" customFormat="1" ht="15">
      <c r="A18" s="32" t="s">
        <v>99</v>
      </c>
      <c r="B18" s="39"/>
      <c r="C18" s="1">
        <v>12817</v>
      </c>
      <c r="D18" s="40"/>
      <c r="E18" s="32"/>
      <c r="F18" s="41"/>
      <c r="G18" s="2">
        <v>12824</v>
      </c>
      <c r="H18" s="40"/>
      <c r="I18" s="32"/>
    </row>
    <row r="19" spans="1:9" s="33" customFormat="1" ht="15">
      <c r="A19" s="32" t="s">
        <v>107</v>
      </c>
      <c r="B19" s="39"/>
      <c r="C19" s="1">
        <v>56728</v>
      </c>
      <c r="D19" s="40"/>
      <c r="E19" s="32"/>
      <c r="F19" s="41"/>
      <c r="G19" s="2">
        <v>55711</v>
      </c>
      <c r="H19" s="40"/>
      <c r="I19" s="32"/>
    </row>
    <row r="20" spans="1:9" s="33" customFormat="1" ht="15">
      <c r="A20" s="32" t="s">
        <v>108</v>
      </c>
      <c r="B20" s="39"/>
      <c r="C20" s="1">
        <v>184</v>
      </c>
      <c r="D20" s="40"/>
      <c r="E20" s="32"/>
      <c r="F20" s="41"/>
      <c r="G20" s="2">
        <v>284</v>
      </c>
      <c r="H20" s="40"/>
      <c r="I20" s="32"/>
    </row>
    <row r="21" spans="1:9" s="33" customFormat="1" ht="15">
      <c r="A21" s="32" t="s">
        <v>110</v>
      </c>
      <c r="B21" s="39"/>
      <c r="C21" s="1">
        <v>44002</v>
      </c>
      <c r="D21" s="40"/>
      <c r="E21" s="32"/>
      <c r="F21" s="41"/>
      <c r="G21" s="2">
        <v>38881</v>
      </c>
      <c r="H21" s="40"/>
      <c r="I21" s="32"/>
    </row>
    <row r="22" spans="1:9" s="33" customFormat="1" ht="15">
      <c r="A22" s="32" t="s">
        <v>109</v>
      </c>
      <c r="B22" s="39"/>
      <c r="C22" s="1">
        <v>574</v>
      </c>
      <c r="D22" s="40"/>
      <c r="E22" s="32"/>
      <c r="F22" s="42"/>
      <c r="G22" s="43">
        <v>1018</v>
      </c>
      <c r="H22" s="44"/>
      <c r="I22" s="32"/>
    </row>
    <row r="23" spans="1:9" s="19" customFormat="1" ht="15">
      <c r="A23" s="45"/>
      <c r="B23" s="46"/>
      <c r="C23" s="47">
        <f>SUM(C15:C22)</f>
        <v>552476</v>
      </c>
      <c r="D23" s="48"/>
      <c r="E23" s="31"/>
      <c r="F23" s="49"/>
      <c r="G23" s="47">
        <f>SUM(G15:G22)</f>
        <v>537306</v>
      </c>
      <c r="H23" s="48"/>
      <c r="I23" s="31"/>
    </row>
    <row r="24" spans="1:9" s="33" customFormat="1" ht="15">
      <c r="A24" s="32"/>
      <c r="C24" s="32"/>
      <c r="D24" s="32"/>
      <c r="E24" s="32"/>
      <c r="F24" s="32"/>
      <c r="G24" s="32"/>
      <c r="H24" s="32"/>
      <c r="I24" s="32"/>
    </row>
    <row r="25" spans="1:9" s="33" customFormat="1" ht="15">
      <c r="A25" s="31" t="s">
        <v>17</v>
      </c>
      <c r="B25" s="19"/>
      <c r="C25" s="32"/>
      <c r="D25" s="32"/>
      <c r="E25" s="32"/>
      <c r="F25" s="32"/>
      <c r="G25" s="32"/>
      <c r="H25" s="32"/>
      <c r="I25" s="32"/>
    </row>
    <row r="26" spans="1:9" s="33" customFormat="1" ht="15">
      <c r="A26" s="32" t="s">
        <v>41</v>
      </c>
      <c r="B26" s="34"/>
      <c r="C26" s="35">
        <v>94936</v>
      </c>
      <c r="D26" s="36"/>
      <c r="E26" s="32"/>
      <c r="F26" s="37"/>
      <c r="G26" s="38">
        <v>95017</v>
      </c>
      <c r="H26" s="36"/>
      <c r="I26" s="32"/>
    </row>
    <row r="27" spans="1:9" s="33" customFormat="1" ht="15">
      <c r="A27" s="32" t="s">
        <v>45</v>
      </c>
      <c r="B27" s="39"/>
      <c r="C27" s="1">
        <v>93482</v>
      </c>
      <c r="D27" s="40"/>
      <c r="E27" s="32"/>
      <c r="F27" s="41"/>
      <c r="G27" s="2">
        <f>78654</f>
        <v>78654</v>
      </c>
      <c r="H27" s="40"/>
      <c r="I27" s="32"/>
    </row>
    <row r="28" spans="1:9" s="33" customFormat="1" ht="15">
      <c r="A28" s="32" t="s">
        <v>46</v>
      </c>
      <c r="B28" s="39"/>
      <c r="C28" s="1">
        <f>16140+375+7370</f>
        <v>23885</v>
      </c>
      <c r="D28" s="40"/>
      <c r="E28" s="32"/>
      <c r="F28" s="41"/>
      <c r="G28" s="2">
        <f>6845+1444+6345+3803</f>
        <v>18437</v>
      </c>
      <c r="H28" s="40"/>
      <c r="I28" s="32"/>
    </row>
    <row r="29" spans="1:9" s="33" customFormat="1" ht="15">
      <c r="A29" s="32" t="s">
        <v>115</v>
      </c>
      <c r="B29" s="39"/>
      <c r="C29" s="1">
        <v>6070</v>
      </c>
      <c r="D29" s="40"/>
      <c r="E29" s="32"/>
      <c r="F29" s="41"/>
      <c r="G29" s="2">
        <v>5989</v>
      </c>
      <c r="H29" s="40"/>
      <c r="I29" s="32"/>
    </row>
    <row r="30" spans="1:9" s="33" customFormat="1" ht="15">
      <c r="A30" s="32" t="s">
        <v>47</v>
      </c>
      <c r="B30" s="39"/>
      <c r="C30" s="1">
        <v>30909</v>
      </c>
      <c r="D30" s="40"/>
      <c r="E30" s="32"/>
      <c r="F30" s="41"/>
      <c r="G30" s="2">
        <v>27816</v>
      </c>
      <c r="H30" s="40"/>
      <c r="I30" s="32"/>
    </row>
    <row r="31" spans="1:9" s="19" customFormat="1" ht="15">
      <c r="A31" s="45"/>
      <c r="B31" s="46"/>
      <c r="C31" s="47">
        <f>SUM(C26:C30)</f>
        <v>249282</v>
      </c>
      <c r="D31" s="48"/>
      <c r="E31" s="31"/>
      <c r="F31" s="50"/>
      <c r="G31" s="47">
        <f>SUM(G26:G30)</f>
        <v>225913</v>
      </c>
      <c r="H31" s="48"/>
      <c r="I31" s="31"/>
    </row>
    <row r="32" spans="1:9" s="33" customFormat="1" ht="15">
      <c r="A32" s="32"/>
      <c r="C32" s="1"/>
      <c r="D32" s="32"/>
      <c r="E32" s="32"/>
      <c r="F32" s="32"/>
      <c r="G32" s="1"/>
      <c r="H32" s="32"/>
      <c r="I32" s="32"/>
    </row>
    <row r="33" spans="1:9" s="19" customFormat="1" ht="15" thickBot="1">
      <c r="A33" s="51" t="s">
        <v>18</v>
      </c>
      <c r="B33" s="52"/>
      <c r="C33" s="53">
        <f>+C31+C23</f>
        <v>801758</v>
      </c>
      <c r="D33" s="31"/>
      <c r="E33" s="31"/>
      <c r="F33" s="31"/>
      <c r="G33" s="53">
        <f>+G31+G23</f>
        <v>763219</v>
      </c>
      <c r="H33" s="31"/>
      <c r="I33" s="31"/>
    </row>
    <row r="34" spans="1:9" s="33" customFormat="1" ht="15.75" thickTop="1">
      <c r="A34" s="32"/>
      <c r="C34" s="32"/>
      <c r="D34" s="32"/>
      <c r="E34" s="32"/>
      <c r="F34" s="32"/>
      <c r="G34" s="32"/>
      <c r="H34" s="32"/>
      <c r="I34" s="32"/>
    </row>
    <row r="35" spans="1:9" s="33" customFormat="1" ht="15">
      <c r="A35" s="31" t="s">
        <v>19</v>
      </c>
      <c r="B35" s="19"/>
      <c r="C35" s="32"/>
      <c r="D35" s="32"/>
      <c r="E35" s="32"/>
      <c r="F35" s="32"/>
      <c r="G35" s="32"/>
      <c r="H35" s="32"/>
      <c r="I35" s="32"/>
    </row>
    <row r="36" spans="1:9" s="33" customFormat="1" ht="15">
      <c r="A36" s="31" t="s">
        <v>48</v>
      </c>
      <c r="B36" s="19"/>
      <c r="C36" s="32"/>
      <c r="D36" s="32"/>
      <c r="E36" s="32"/>
      <c r="F36" s="32"/>
      <c r="G36" s="32"/>
      <c r="H36" s="32"/>
      <c r="I36" s="32"/>
    </row>
    <row r="37" spans="1:9" s="33" customFormat="1" ht="15">
      <c r="A37" s="32" t="s">
        <v>52</v>
      </c>
      <c r="C37" s="1">
        <v>166725</v>
      </c>
      <c r="D37" s="32"/>
      <c r="E37" s="32"/>
      <c r="F37" s="32"/>
      <c r="G37" s="2">
        <v>166725</v>
      </c>
      <c r="H37" s="32"/>
      <c r="I37" s="32"/>
    </row>
    <row r="38" spans="1:9" s="33" customFormat="1" ht="15">
      <c r="A38" s="32" t="s">
        <v>111</v>
      </c>
      <c r="C38" s="3">
        <v>172534</v>
      </c>
      <c r="D38" s="32"/>
      <c r="E38" s="32"/>
      <c r="F38" s="32"/>
      <c r="G38" s="43">
        <v>141024</v>
      </c>
      <c r="H38" s="32"/>
      <c r="I38" s="32"/>
    </row>
    <row r="39" spans="1:9" s="33" customFormat="1" ht="15">
      <c r="A39" s="32"/>
      <c r="C39" s="32">
        <f>SUM(C37:C38)</f>
        <v>339259</v>
      </c>
      <c r="D39" s="32"/>
      <c r="E39" s="32"/>
      <c r="F39" s="32"/>
      <c r="G39" s="32">
        <f>SUM(G37:G38)</f>
        <v>307749</v>
      </c>
      <c r="H39" s="32"/>
      <c r="I39" s="32"/>
    </row>
    <row r="40" spans="1:9" s="33" customFormat="1" ht="15">
      <c r="A40" s="32" t="s">
        <v>20</v>
      </c>
      <c r="C40" s="1">
        <v>100797</v>
      </c>
      <c r="D40" s="32"/>
      <c r="E40" s="32"/>
      <c r="F40" s="32"/>
      <c r="G40" s="43">
        <v>80414</v>
      </c>
      <c r="H40" s="32"/>
      <c r="I40" s="32"/>
    </row>
    <row r="41" spans="1:9" s="33" customFormat="1" ht="15">
      <c r="A41" s="31" t="s">
        <v>49</v>
      </c>
      <c r="C41" s="47">
        <f>SUM(C39:C40)</f>
        <v>440056</v>
      </c>
      <c r="D41" s="32"/>
      <c r="E41" s="32"/>
      <c r="F41" s="32"/>
      <c r="G41" s="47">
        <f>SUM(G39:G40)</f>
        <v>388163</v>
      </c>
      <c r="H41" s="32"/>
      <c r="I41" s="32"/>
    </row>
    <row r="42" spans="1:9" s="33" customFormat="1" ht="15">
      <c r="A42" s="32"/>
      <c r="C42" s="32"/>
      <c r="D42" s="32"/>
      <c r="E42" s="32"/>
      <c r="F42" s="32"/>
      <c r="G42" s="32"/>
      <c r="H42" s="32"/>
      <c r="I42" s="32"/>
    </row>
    <row r="43" spans="1:9" s="33" customFormat="1" ht="15">
      <c r="A43" s="31" t="s">
        <v>97</v>
      </c>
      <c r="B43" s="19"/>
      <c r="C43" s="32"/>
      <c r="D43" s="32"/>
      <c r="E43" s="32"/>
      <c r="F43" s="32"/>
      <c r="G43" s="32"/>
      <c r="H43" s="32"/>
      <c r="I43" s="32"/>
    </row>
    <row r="44" spans="1:9" s="33" customFormat="1" ht="15">
      <c r="A44" s="32" t="s">
        <v>50</v>
      </c>
      <c r="B44" s="34"/>
      <c r="C44" s="35">
        <v>18935</v>
      </c>
      <c r="D44" s="36"/>
      <c r="E44" s="32"/>
      <c r="F44" s="37"/>
      <c r="G44" s="38">
        <v>17870</v>
      </c>
      <c r="H44" s="36"/>
      <c r="I44" s="32"/>
    </row>
    <row r="45" spans="1:9" s="33" customFormat="1" ht="15">
      <c r="A45" s="32" t="s">
        <v>51</v>
      </c>
      <c r="B45" s="39"/>
      <c r="C45" s="1">
        <v>9422</v>
      </c>
      <c r="D45" s="40"/>
      <c r="E45" s="32"/>
      <c r="F45" s="41"/>
      <c r="G45" s="2">
        <f>126+8960</f>
        <v>9086</v>
      </c>
      <c r="H45" s="40"/>
      <c r="I45" s="32"/>
    </row>
    <row r="46" spans="1:9" s="33" customFormat="1" ht="15">
      <c r="A46" s="32" t="s">
        <v>21</v>
      </c>
      <c r="B46" s="39"/>
      <c r="C46" s="1">
        <v>24916</v>
      </c>
      <c r="D46" s="40"/>
      <c r="E46" s="32"/>
      <c r="F46" s="41"/>
      <c r="G46" s="2">
        <v>24791</v>
      </c>
      <c r="H46" s="40"/>
      <c r="I46" s="32"/>
    </row>
    <row r="47" spans="1:9" s="33" customFormat="1" ht="15">
      <c r="A47" s="45"/>
      <c r="B47" s="46"/>
      <c r="C47" s="47">
        <f>SUM(C44:C46)</f>
        <v>53273</v>
      </c>
      <c r="D47" s="54"/>
      <c r="E47" s="32"/>
      <c r="F47" s="55"/>
      <c r="G47" s="47">
        <f>SUM(G44:G46)</f>
        <v>51747</v>
      </c>
      <c r="H47" s="54"/>
      <c r="I47" s="32"/>
    </row>
    <row r="48" spans="1:9" s="33" customFormat="1" ht="15">
      <c r="A48" s="32"/>
      <c r="C48" s="32"/>
      <c r="D48" s="32"/>
      <c r="E48" s="32"/>
      <c r="F48" s="32"/>
      <c r="G48" s="32"/>
      <c r="H48" s="32"/>
      <c r="I48" s="32"/>
    </row>
    <row r="49" spans="1:9" s="33" customFormat="1" ht="15">
      <c r="A49" s="31" t="s">
        <v>22</v>
      </c>
      <c r="B49" s="19"/>
      <c r="C49" s="32"/>
      <c r="D49" s="32"/>
      <c r="E49" s="32"/>
      <c r="F49" s="32"/>
      <c r="G49" s="32"/>
      <c r="H49" s="32"/>
      <c r="I49" s="32"/>
    </row>
    <row r="50" spans="1:9" s="33" customFormat="1" ht="15">
      <c r="A50" s="32" t="s">
        <v>23</v>
      </c>
      <c r="B50" s="34"/>
      <c r="C50" s="35">
        <v>121436</v>
      </c>
      <c r="D50" s="36"/>
      <c r="E50" s="32"/>
      <c r="F50" s="37"/>
      <c r="G50" s="38">
        <f>26604+94935</f>
        <v>121539</v>
      </c>
      <c r="H50" s="36"/>
      <c r="I50" s="32"/>
    </row>
    <row r="51" spans="1:9" s="33" customFormat="1" ht="15">
      <c r="A51" s="32" t="s">
        <v>24</v>
      </c>
      <c r="B51" s="39"/>
      <c r="C51" s="1">
        <v>40865</v>
      </c>
      <c r="D51" s="40"/>
      <c r="E51" s="32"/>
      <c r="F51" s="41"/>
      <c r="G51" s="2">
        <f>38529+41</f>
        <v>38570</v>
      </c>
      <c r="H51" s="40"/>
      <c r="I51" s="32"/>
    </row>
    <row r="52" spans="1:9" s="33" customFormat="1" ht="15">
      <c r="A52" s="32" t="s">
        <v>53</v>
      </c>
      <c r="B52" s="39"/>
      <c r="C52" s="1">
        <v>7827</v>
      </c>
      <c r="D52" s="40"/>
      <c r="E52" s="32"/>
      <c r="F52" s="41"/>
      <c r="G52" s="2">
        <f>314+7832</f>
        <v>8146</v>
      </c>
      <c r="H52" s="40"/>
      <c r="I52" s="32"/>
    </row>
    <row r="53" spans="1:9" s="33" customFormat="1" ht="15">
      <c r="A53" s="32" t="s">
        <v>113</v>
      </c>
      <c r="B53" s="39"/>
      <c r="C53" s="1">
        <f>122375+9272</f>
        <v>131647</v>
      </c>
      <c r="D53" s="40"/>
      <c r="E53" s="32"/>
      <c r="F53" s="41"/>
      <c r="G53" s="2">
        <v>148471</v>
      </c>
      <c r="H53" s="40"/>
      <c r="I53" s="32"/>
    </row>
    <row r="54" spans="1:9" s="33" customFormat="1" ht="15">
      <c r="A54" s="32" t="s">
        <v>112</v>
      </c>
      <c r="B54" s="39"/>
      <c r="C54" s="1">
        <v>441</v>
      </c>
      <c r="D54" s="40"/>
      <c r="E54" s="32"/>
      <c r="F54" s="41"/>
      <c r="G54" s="2">
        <v>2501</v>
      </c>
      <c r="H54" s="40"/>
      <c r="I54" s="32"/>
    </row>
    <row r="55" spans="1:9" s="33" customFormat="1" ht="15">
      <c r="A55" s="32" t="s">
        <v>25</v>
      </c>
      <c r="B55" s="39"/>
      <c r="C55" s="3">
        <v>6213</v>
      </c>
      <c r="D55" s="40"/>
      <c r="E55" s="32"/>
      <c r="F55" s="41"/>
      <c r="G55" s="43">
        <v>4082</v>
      </c>
      <c r="H55" s="40"/>
      <c r="I55" s="32"/>
    </row>
    <row r="56" spans="1:9" s="33" customFormat="1" ht="3.75" customHeight="1">
      <c r="A56" s="32"/>
      <c r="B56" s="39"/>
      <c r="C56" s="1"/>
      <c r="D56" s="40"/>
      <c r="E56" s="32"/>
      <c r="F56" s="41"/>
      <c r="G56" s="1"/>
      <c r="H56" s="40"/>
      <c r="I56" s="32"/>
    </row>
    <row r="57" spans="1:9" s="33" customFormat="1" ht="15">
      <c r="A57" s="45"/>
      <c r="B57" s="78"/>
      <c r="C57" s="3">
        <f>SUM(C50:C56)</f>
        <v>308429</v>
      </c>
      <c r="D57" s="44"/>
      <c r="E57" s="32"/>
      <c r="F57" s="42"/>
      <c r="G57" s="3">
        <f>SUM(G50:G56)</f>
        <v>323309</v>
      </c>
      <c r="H57" s="44"/>
      <c r="I57" s="32"/>
    </row>
    <row r="58" spans="1:9" s="33" customFormat="1" ht="5.25" customHeight="1">
      <c r="A58" s="32"/>
      <c r="C58" s="1"/>
      <c r="D58" s="32"/>
      <c r="E58" s="32"/>
      <c r="F58" s="32"/>
      <c r="G58" s="1"/>
      <c r="H58" s="32"/>
      <c r="I58" s="32"/>
    </row>
    <row r="59" spans="1:9" s="33" customFormat="1" ht="15">
      <c r="A59" s="32"/>
      <c r="C59" s="1"/>
      <c r="D59" s="32"/>
      <c r="E59" s="32"/>
      <c r="F59" s="32"/>
      <c r="G59" s="1"/>
      <c r="H59" s="32"/>
      <c r="I59" s="32"/>
    </row>
    <row r="60" spans="1:9" s="33" customFormat="1" ht="15">
      <c r="A60" s="51" t="s">
        <v>91</v>
      </c>
      <c r="B60" s="52"/>
      <c r="C60" s="3">
        <f>C57+C47</f>
        <v>361702</v>
      </c>
      <c r="D60" s="32"/>
      <c r="E60" s="32"/>
      <c r="F60" s="32"/>
      <c r="G60" s="3">
        <f>G57+G47</f>
        <v>375056</v>
      </c>
      <c r="H60" s="32"/>
      <c r="I60" s="32"/>
    </row>
    <row r="61" spans="1:9" s="33" customFormat="1" ht="15">
      <c r="A61" s="32"/>
      <c r="C61" s="32"/>
      <c r="D61" s="32"/>
      <c r="E61" s="32"/>
      <c r="F61" s="32"/>
      <c r="G61" s="32"/>
      <c r="H61" s="32"/>
      <c r="I61" s="32"/>
    </row>
    <row r="62" spans="1:9" s="19" customFormat="1" ht="15" thickBot="1">
      <c r="A62" s="51" t="s">
        <v>26</v>
      </c>
      <c r="B62" s="52"/>
      <c r="C62" s="53">
        <f>C60+C41</f>
        <v>801758</v>
      </c>
      <c r="D62" s="31"/>
      <c r="E62" s="31"/>
      <c r="F62" s="31"/>
      <c r="G62" s="53">
        <f>G60+G41</f>
        <v>763219</v>
      </c>
      <c r="H62" s="31"/>
      <c r="I62" s="31"/>
    </row>
    <row r="63" spans="1:9" s="33" customFormat="1" ht="15.75" thickTop="1">
      <c r="A63" s="32"/>
      <c r="C63" s="32"/>
      <c r="D63" s="32"/>
      <c r="E63" s="32"/>
      <c r="F63" s="32"/>
      <c r="G63" s="32"/>
      <c r="H63" s="32"/>
      <c r="I63" s="32"/>
    </row>
    <row r="64" spans="1:9" s="33" customFormat="1" ht="15">
      <c r="A64" s="32"/>
      <c r="C64" s="32"/>
      <c r="D64" s="32"/>
      <c r="E64" s="32"/>
      <c r="F64" s="32"/>
      <c r="G64" s="32"/>
      <c r="H64" s="32"/>
      <c r="I64" s="32"/>
    </row>
    <row r="65" spans="1:9" s="33" customFormat="1" ht="15">
      <c r="A65" s="32" t="s">
        <v>54</v>
      </c>
      <c r="C65" s="32"/>
      <c r="D65" s="32"/>
      <c r="E65" s="32"/>
      <c r="F65" s="32"/>
      <c r="G65" s="32"/>
      <c r="H65" s="32"/>
      <c r="I65" s="32"/>
    </row>
    <row r="66" spans="1:9" s="33" customFormat="1" ht="15">
      <c r="A66" s="32" t="s">
        <v>55</v>
      </c>
      <c r="C66" s="77">
        <f>C39/166725</f>
        <v>2.034841805368121</v>
      </c>
      <c r="D66" s="32"/>
      <c r="E66" s="32"/>
      <c r="F66" s="32"/>
      <c r="G66" s="77">
        <f>G39/166725</f>
        <v>1.8458479532163743</v>
      </c>
      <c r="H66" s="32"/>
      <c r="I66" s="32"/>
    </row>
    <row r="67" ht="15">
      <c r="A67" s="21"/>
    </row>
    <row r="68" ht="15">
      <c r="A68" s="21" t="s">
        <v>129</v>
      </c>
    </row>
    <row r="69" ht="15">
      <c r="A69" s="21" t="s">
        <v>133</v>
      </c>
    </row>
    <row r="70" ht="15">
      <c r="A70" s="21"/>
    </row>
    <row r="71" ht="15">
      <c r="A71" s="21"/>
    </row>
  </sheetData>
  <sheetProtection/>
  <printOptions/>
  <pageMargins left="0.75" right="0.25" top="0.54" bottom="0.37" header="0.2" footer="0.2"/>
  <pageSetup horizontalDpi="600" verticalDpi="600" orientation="portrait" paperSize="9" scale="75" r:id="rId1"/>
  <headerFooter alignWithMargins="0">
    <oddFooter>&amp;R&amp;14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9">
      <selection activeCell="A32" sqref="A32"/>
    </sheetView>
  </sheetViews>
  <sheetFormatPr defaultColWidth="9.140625" defaultRowHeight="12.75"/>
  <cols>
    <col min="1" max="1" width="41.140625" style="33" customWidth="1"/>
    <col min="2" max="2" width="12.7109375" style="33" customWidth="1"/>
    <col min="3" max="3" width="13.7109375" style="33" customWidth="1"/>
    <col min="4" max="9" width="12.7109375" style="33" customWidth="1"/>
    <col min="10" max="16384" width="9.140625" style="33" customWidth="1"/>
  </cols>
  <sheetData>
    <row r="1" spans="1:9" ht="15.75">
      <c r="A1" s="18" t="s">
        <v>100</v>
      </c>
      <c r="I1" s="74"/>
    </row>
    <row r="2" ht="15">
      <c r="A2" s="57" t="s">
        <v>27</v>
      </c>
    </row>
    <row r="3" ht="12.75">
      <c r="A3" s="19"/>
    </row>
    <row r="4" spans="1:5" ht="14.25">
      <c r="A4" s="31" t="s">
        <v>89</v>
      </c>
      <c r="E4" s="58"/>
    </row>
    <row r="6" spans="2:7" ht="12.75">
      <c r="B6" s="83"/>
      <c r="C6" s="84" t="s">
        <v>130</v>
      </c>
      <c r="D6" s="84"/>
      <c r="E6" s="83"/>
      <c r="F6" s="83"/>
      <c r="G6" s="83"/>
    </row>
    <row r="7" spans="2:9" s="59" customFormat="1" ht="14.25">
      <c r="B7" s="59" t="s">
        <v>30</v>
      </c>
      <c r="C7" s="59" t="s">
        <v>56</v>
      </c>
      <c r="D7" s="59" t="s">
        <v>33</v>
      </c>
      <c r="E7" s="59" t="s">
        <v>116</v>
      </c>
      <c r="F7" s="59" t="s">
        <v>35</v>
      </c>
      <c r="G7" s="88" t="s">
        <v>15</v>
      </c>
      <c r="H7" s="59" t="s">
        <v>37</v>
      </c>
      <c r="I7" s="59" t="s">
        <v>14</v>
      </c>
    </row>
    <row r="8" spans="2:9" s="59" customFormat="1" ht="14.25">
      <c r="B8" s="59" t="s">
        <v>31</v>
      </c>
      <c r="C8" s="59" t="s">
        <v>32</v>
      </c>
      <c r="D8" s="59" t="s">
        <v>34</v>
      </c>
      <c r="E8" s="59" t="s">
        <v>34</v>
      </c>
      <c r="F8" s="59" t="s">
        <v>36</v>
      </c>
      <c r="G8" s="88"/>
      <c r="H8" s="59" t="s">
        <v>38</v>
      </c>
      <c r="I8" s="59" t="s">
        <v>39</v>
      </c>
    </row>
    <row r="9" s="59" customFormat="1" ht="14.25">
      <c r="G9" s="60"/>
    </row>
    <row r="10" spans="2:9" s="59" customFormat="1" ht="14.25">
      <c r="B10" s="59" t="s">
        <v>57</v>
      </c>
      <c r="C10" s="59" t="s">
        <v>57</v>
      </c>
      <c r="D10" s="59" t="s">
        <v>43</v>
      </c>
      <c r="E10" s="59" t="s">
        <v>57</v>
      </c>
      <c r="F10" s="59" t="s">
        <v>57</v>
      </c>
      <c r="G10" s="59" t="s">
        <v>57</v>
      </c>
      <c r="H10" s="59" t="s">
        <v>57</v>
      </c>
      <c r="I10" s="59" t="s">
        <v>57</v>
      </c>
    </row>
    <row r="11" s="32" customFormat="1" ht="15">
      <c r="A11" s="75" t="s">
        <v>121</v>
      </c>
    </row>
    <row r="12" spans="1:9" s="32" customFormat="1" ht="15">
      <c r="A12" s="32" t="s">
        <v>126</v>
      </c>
      <c r="B12" s="32">
        <v>166725</v>
      </c>
      <c r="C12" s="32">
        <v>25050</v>
      </c>
      <c r="D12" s="32">
        <v>2479</v>
      </c>
      <c r="E12" s="32">
        <v>3551</v>
      </c>
      <c r="F12" s="32">
        <v>109944</v>
      </c>
      <c r="G12" s="32">
        <f>SUM(B12:F12)</f>
        <v>307749</v>
      </c>
      <c r="H12" s="32">
        <v>80414</v>
      </c>
      <c r="I12" s="32">
        <f>SUM(G12:H12)</f>
        <v>388163</v>
      </c>
    </row>
    <row r="13" s="32" customFormat="1" ht="15"/>
    <row r="14" spans="1:9" s="32" customFormat="1" ht="15">
      <c r="A14" s="32" t="s">
        <v>117</v>
      </c>
      <c r="B14" s="32">
        <v>0</v>
      </c>
      <c r="C14" s="32">
        <v>0</v>
      </c>
      <c r="D14" s="32">
        <v>0</v>
      </c>
      <c r="E14" s="32">
        <v>1454</v>
      </c>
      <c r="F14" s="32">
        <v>30056</v>
      </c>
      <c r="G14" s="32">
        <f>SUM(B14:F14)</f>
        <v>31510</v>
      </c>
      <c r="H14" s="32">
        <v>20383</v>
      </c>
      <c r="I14" s="32">
        <f>SUM(G14:H14)</f>
        <v>51893</v>
      </c>
    </row>
    <row r="15" spans="2:9" s="32" customFormat="1" ht="15">
      <c r="B15" s="3"/>
      <c r="C15" s="3"/>
      <c r="D15" s="3"/>
      <c r="E15" s="3"/>
      <c r="F15" s="3"/>
      <c r="G15" s="3"/>
      <c r="H15" s="3"/>
      <c r="I15" s="3"/>
    </row>
    <row r="16" spans="1:9" s="32" customFormat="1" ht="15.75" thickBot="1">
      <c r="A16" s="32" t="s">
        <v>124</v>
      </c>
      <c r="B16" s="4">
        <f aca="true" t="shared" si="0" ref="B16:H16">SUM(B12:B15)</f>
        <v>166725</v>
      </c>
      <c r="C16" s="4">
        <f t="shared" si="0"/>
        <v>25050</v>
      </c>
      <c r="D16" s="4">
        <f t="shared" si="0"/>
        <v>2479</v>
      </c>
      <c r="E16" s="4">
        <f t="shared" si="0"/>
        <v>5005</v>
      </c>
      <c r="F16" s="4">
        <f t="shared" si="0"/>
        <v>140000</v>
      </c>
      <c r="G16" s="4">
        <f>SUM(G12:G15)</f>
        <v>339259</v>
      </c>
      <c r="H16" s="4">
        <f t="shared" si="0"/>
        <v>100797</v>
      </c>
      <c r="I16" s="4">
        <f>SUM(I12:I15)</f>
        <v>440056</v>
      </c>
    </row>
    <row r="17" s="32" customFormat="1" ht="15.75" thickTop="1"/>
    <row r="18" s="32" customFormat="1" ht="15"/>
    <row r="19" s="32" customFormat="1" ht="15">
      <c r="A19" s="75" t="s">
        <v>122</v>
      </c>
    </row>
    <row r="20" spans="1:9" s="32" customFormat="1" ht="15">
      <c r="A20" s="32" t="s">
        <v>125</v>
      </c>
      <c r="B20" s="32">
        <v>166725</v>
      </c>
      <c r="C20" s="32">
        <v>25050</v>
      </c>
      <c r="D20" s="32">
        <v>2453</v>
      </c>
      <c r="E20" s="32">
        <v>1758</v>
      </c>
      <c r="F20" s="32">
        <v>98077</v>
      </c>
      <c r="G20" s="32">
        <f>SUM(B20:F20)</f>
        <v>294063</v>
      </c>
      <c r="H20" s="32">
        <v>51023</v>
      </c>
      <c r="I20" s="32">
        <f>SUM(G20:H20)</f>
        <v>345086</v>
      </c>
    </row>
    <row r="21" s="32" customFormat="1" ht="15"/>
    <row r="22" spans="1:9" s="32" customFormat="1" ht="15">
      <c r="A22" s="32" t="s">
        <v>117</v>
      </c>
      <c r="B22" s="32">
        <v>0</v>
      </c>
      <c r="C22" s="32">
        <v>0</v>
      </c>
      <c r="D22" s="32">
        <v>0</v>
      </c>
      <c r="E22" s="32">
        <v>1747</v>
      </c>
      <c r="F22" s="32">
        <v>22906</v>
      </c>
      <c r="G22" s="32">
        <f>SUM(B22:F22)</f>
        <v>24653</v>
      </c>
      <c r="H22" s="32">
        <v>7002</v>
      </c>
      <c r="I22" s="32">
        <f>SUM(G22:H22)</f>
        <v>31655</v>
      </c>
    </row>
    <row r="23" spans="2:9" s="32" customFormat="1" ht="15">
      <c r="B23" s="3"/>
      <c r="C23" s="3"/>
      <c r="D23" s="3"/>
      <c r="E23" s="3"/>
      <c r="F23" s="3"/>
      <c r="G23" s="3"/>
      <c r="H23" s="3"/>
      <c r="I23" s="3"/>
    </row>
    <row r="24" spans="1:9" s="32" customFormat="1" ht="15.75" thickBot="1">
      <c r="A24" s="32" t="s">
        <v>123</v>
      </c>
      <c r="B24" s="4">
        <f aca="true" t="shared" si="1" ref="B24:I24">SUM(B20:B23)</f>
        <v>166725</v>
      </c>
      <c r="C24" s="4">
        <f t="shared" si="1"/>
        <v>25050</v>
      </c>
      <c r="D24" s="4">
        <f t="shared" si="1"/>
        <v>2453</v>
      </c>
      <c r="E24" s="4">
        <f t="shared" si="1"/>
        <v>3505</v>
      </c>
      <c r="F24" s="4">
        <f t="shared" si="1"/>
        <v>120983</v>
      </c>
      <c r="G24" s="4">
        <f t="shared" si="1"/>
        <v>318716</v>
      </c>
      <c r="H24" s="4">
        <f t="shared" si="1"/>
        <v>58025</v>
      </c>
      <c r="I24" s="4">
        <f t="shared" si="1"/>
        <v>376741</v>
      </c>
    </row>
    <row r="25" s="32" customFormat="1" ht="15.75" thickTop="1"/>
    <row r="26" s="32" customFormat="1" ht="15"/>
    <row r="27" s="32" customFormat="1" ht="15"/>
    <row r="28" s="32" customFormat="1" ht="15.75">
      <c r="A28" s="89" t="s">
        <v>134</v>
      </c>
    </row>
    <row r="29" s="32" customFormat="1" ht="15"/>
    <row r="30" s="32" customFormat="1" ht="15"/>
    <row r="31" s="32" customFormat="1" ht="15"/>
    <row r="32" s="32" customFormat="1" ht="15"/>
    <row r="33" s="32" customFormat="1" ht="15"/>
    <row r="34" s="32" customFormat="1" ht="15"/>
    <row r="35" s="32" customFormat="1" ht="15"/>
    <row r="36" s="32" customFormat="1" ht="15"/>
    <row r="37" s="32" customFormat="1" ht="15"/>
    <row r="38" s="32" customFormat="1" ht="15"/>
    <row r="39" s="32" customFormat="1" ht="15"/>
  </sheetData>
  <sheetProtection/>
  <mergeCells count="1">
    <mergeCell ref="G7:G8"/>
  </mergeCells>
  <printOptions/>
  <pageMargins left="0.75" right="0.23" top="1" bottom="1" header="0.5" footer="0.5"/>
  <pageSetup horizontalDpi="600" verticalDpi="600" orientation="landscape" paperSize="9" scale="90" r:id="rId2"/>
  <headerFooter alignWithMargins="0">
    <oddFooter>&amp;R&amp;14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showGridLines="0" tabSelected="1" zoomScalePageLayoutView="0" workbookViewId="0" topLeftCell="A45">
      <selection activeCell="A62" sqref="A62"/>
    </sheetView>
  </sheetViews>
  <sheetFormatPr defaultColWidth="9.140625" defaultRowHeight="12.75"/>
  <cols>
    <col min="1" max="1" width="58.7109375" style="61" customWidth="1"/>
    <col min="2" max="2" width="16.28125" style="61" customWidth="1"/>
    <col min="3" max="3" width="3.7109375" style="61" customWidth="1"/>
    <col min="4" max="4" width="16.57421875" style="61" customWidth="1"/>
    <col min="5" max="5" width="10.57421875" style="61" customWidth="1"/>
    <col min="6" max="16384" width="9.140625" style="61" customWidth="1"/>
  </cols>
  <sheetData>
    <row r="1" spans="1:5" ht="15.75">
      <c r="A1" s="18" t="s">
        <v>100</v>
      </c>
      <c r="E1" s="74"/>
    </row>
    <row r="2" ht="15.75">
      <c r="A2" s="62" t="s">
        <v>27</v>
      </c>
    </row>
    <row r="4" ht="15.75">
      <c r="A4" s="31" t="s">
        <v>90</v>
      </c>
    </row>
    <row r="6" spans="2:4" s="64" customFormat="1" ht="15.75">
      <c r="B6" s="59" t="s">
        <v>6</v>
      </c>
      <c r="C6" s="59"/>
      <c r="D6" s="59" t="s">
        <v>87</v>
      </c>
    </row>
    <row r="7" spans="2:4" s="64" customFormat="1" ht="15.75">
      <c r="B7" s="59" t="s">
        <v>7</v>
      </c>
      <c r="C7" s="59"/>
      <c r="D7" s="59" t="s">
        <v>7</v>
      </c>
    </row>
    <row r="8" spans="2:4" s="64" customFormat="1" ht="15.75">
      <c r="B8" s="59" t="s">
        <v>10</v>
      </c>
      <c r="C8" s="59"/>
      <c r="D8" s="59" t="s">
        <v>10</v>
      </c>
    </row>
    <row r="9" spans="2:4" s="65" customFormat="1" ht="15.75">
      <c r="B9" s="27">
        <v>40086</v>
      </c>
      <c r="C9" s="27"/>
      <c r="D9" s="27">
        <v>39721</v>
      </c>
    </row>
    <row r="10" spans="2:4" s="65" customFormat="1" ht="15.75">
      <c r="B10" s="27" t="s">
        <v>43</v>
      </c>
      <c r="C10" s="27"/>
      <c r="D10" s="27" t="s">
        <v>43</v>
      </c>
    </row>
    <row r="12" spans="1:4" ht="15.75">
      <c r="A12" s="61" t="s">
        <v>58</v>
      </c>
      <c r="B12" s="61">
        <v>56103</v>
      </c>
      <c r="D12" s="66">
        <v>36424</v>
      </c>
    </row>
    <row r="14" ht="15.75">
      <c r="A14" s="61" t="s">
        <v>59</v>
      </c>
    </row>
    <row r="15" spans="1:4" ht="15.75">
      <c r="A15" s="61" t="s">
        <v>60</v>
      </c>
      <c r="B15" s="61">
        <f>13862+615+206+45-121-105-2404-51-1837+12+141+100</f>
        <v>10463</v>
      </c>
      <c r="D15" s="66">
        <v>10429</v>
      </c>
    </row>
    <row r="16" spans="1:4" ht="15.75">
      <c r="A16" s="61" t="s">
        <v>61</v>
      </c>
      <c r="B16" s="61">
        <f>-5-1-69+4346-101</f>
        <v>4170</v>
      </c>
      <c r="D16" s="66">
        <v>3947</v>
      </c>
    </row>
    <row r="17" spans="2:4" ht="15.75">
      <c r="B17" s="67"/>
      <c r="D17" s="67"/>
    </row>
    <row r="18" spans="1:4" ht="15.75">
      <c r="A18" s="61" t="s">
        <v>62</v>
      </c>
      <c r="B18" s="68">
        <f>SUM(B12:B17)</f>
        <v>70736</v>
      </c>
      <c r="D18" s="68">
        <f>SUM(D12:D17)</f>
        <v>50800</v>
      </c>
    </row>
    <row r="20" ht="15.75">
      <c r="A20" s="61" t="s">
        <v>63</v>
      </c>
    </row>
    <row r="21" spans="1:4" ht="15.75">
      <c r="A21" s="61" t="s">
        <v>92</v>
      </c>
      <c r="B21" s="80">
        <v>-39225</v>
      </c>
      <c r="D21" s="66">
        <v>-23355</v>
      </c>
    </row>
    <row r="22" spans="1:4" ht="15.75">
      <c r="A22" s="61" t="s">
        <v>64</v>
      </c>
      <c r="B22" s="61">
        <v>8597</v>
      </c>
      <c r="D22" s="66">
        <v>-1811</v>
      </c>
    </row>
    <row r="23" spans="2:4" ht="15.75">
      <c r="B23" s="67"/>
      <c r="D23" s="67"/>
    </row>
    <row r="24" spans="1:4" ht="15.75">
      <c r="A24" s="61" t="s">
        <v>93</v>
      </c>
      <c r="B24" s="68">
        <f>SUM(B18,B21:B22)</f>
        <v>40108</v>
      </c>
      <c r="D24" s="68">
        <f>SUM(D18,D21:D22)</f>
        <v>25634</v>
      </c>
    </row>
    <row r="25" spans="1:4" ht="15.75">
      <c r="A25" s="61" t="s">
        <v>65</v>
      </c>
      <c r="B25" s="61">
        <v>-4346</v>
      </c>
      <c r="D25" s="66">
        <v>-5330</v>
      </c>
    </row>
    <row r="26" spans="1:4" ht="15.75">
      <c r="A26" s="61" t="s">
        <v>66</v>
      </c>
      <c r="B26" s="61">
        <v>-6181</v>
      </c>
      <c r="C26" s="68"/>
      <c r="D26" s="69">
        <v>-5265</v>
      </c>
    </row>
    <row r="27" spans="2:4" ht="15.75">
      <c r="B27" s="67"/>
      <c r="C27" s="68"/>
      <c r="D27" s="67"/>
    </row>
    <row r="28" spans="1:4" ht="15.75">
      <c r="A28" s="63" t="s">
        <v>67</v>
      </c>
      <c r="B28" s="70">
        <f>SUM(B24,B25:B26)</f>
        <v>29581</v>
      </c>
      <c r="C28" s="68"/>
      <c r="D28" s="70">
        <f>SUM(D24,D25:D26)</f>
        <v>15039</v>
      </c>
    </row>
    <row r="31" ht="15.75">
      <c r="A31" s="63" t="s">
        <v>68</v>
      </c>
    </row>
    <row r="32" spans="1:4" ht="15.75">
      <c r="A32" s="61" t="s">
        <v>69</v>
      </c>
      <c r="B32" s="61">
        <v>721</v>
      </c>
      <c r="D32" s="66">
        <v>788</v>
      </c>
    </row>
    <row r="33" spans="1:4" ht="15.75">
      <c r="A33" s="61" t="s">
        <v>70</v>
      </c>
      <c r="B33" s="61">
        <v>69</v>
      </c>
      <c r="D33" s="66">
        <v>1305</v>
      </c>
    </row>
    <row r="34" spans="1:4" ht="15.75">
      <c r="A34" s="61" t="s">
        <v>118</v>
      </c>
      <c r="B34" s="61">
        <v>433</v>
      </c>
      <c r="D34" s="66">
        <v>792</v>
      </c>
    </row>
    <row r="35" spans="1:4" ht="15.75">
      <c r="A35" s="61" t="s">
        <v>119</v>
      </c>
      <c r="B35" s="61">
        <v>-10193</v>
      </c>
      <c r="D35" s="66">
        <v>-14478</v>
      </c>
    </row>
    <row r="36" spans="1:4" ht="15.75">
      <c r="A36" s="61" t="s">
        <v>71</v>
      </c>
      <c r="B36" s="61">
        <v>14947</v>
      </c>
      <c r="D36" s="66">
        <v>0</v>
      </c>
    </row>
    <row r="37" spans="1:4" ht="15.75" hidden="1">
      <c r="A37" s="61" t="s">
        <v>72</v>
      </c>
      <c r="B37" s="61">
        <v>0</v>
      </c>
      <c r="D37" s="66">
        <v>0</v>
      </c>
    </row>
    <row r="39" spans="2:4" ht="15.75">
      <c r="B39" s="70">
        <f>SUM(B32:B38)</f>
        <v>5977</v>
      </c>
      <c r="D39" s="70">
        <f>SUM(D32:D38)</f>
        <v>-11593</v>
      </c>
    </row>
    <row r="41" ht="15.75">
      <c r="A41" s="63" t="s">
        <v>73</v>
      </c>
    </row>
    <row r="42" spans="1:4" ht="15.75">
      <c r="A42" s="61" t="s">
        <v>74</v>
      </c>
      <c r="B42" s="80">
        <v>-3327</v>
      </c>
      <c r="D42" s="66">
        <v>2817</v>
      </c>
    </row>
    <row r="43" spans="1:4" ht="15.75" hidden="1">
      <c r="A43" s="61" t="s">
        <v>75</v>
      </c>
      <c r="B43" s="61">
        <f>'[1]CFS_Bursa'!B54</f>
        <v>0</v>
      </c>
      <c r="D43" s="66">
        <v>0</v>
      </c>
    </row>
    <row r="44" spans="1:4" ht="15.75">
      <c r="A44" s="61" t="s">
        <v>76</v>
      </c>
      <c r="B44" s="61">
        <f>-2501-882</f>
        <v>-3383</v>
      </c>
      <c r="D44" s="66">
        <v>-735</v>
      </c>
    </row>
    <row r="45" spans="1:2" ht="15.75">
      <c r="A45" s="61" t="s">
        <v>131</v>
      </c>
      <c r="B45" s="61">
        <v>-8388</v>
      </c>
    </row>
    <row r="47" spans="2:4" ht="15.75">
      <c r="B47" s="70">
        <f>SUM(B42:B45)</f>
        <v>-15098</v>
      </c>
      <c r="C47" s="68"/>
      <c r="D47" s="70">
        <f>SUM(D42:D45)</f>
        <v>2082</v>
      </c>
    </row>
    <row r="49" spans="1:4" ht="15.75">
      <c r="A49" s="63" t="s">
        <v>77</v>
      </c>
      <c r="B49" s="61">
        <f>SUM(B47,B39,B28)</f>
        <v>20460</v>
      </c>
      <c r="D49" s="61">
        <f>SUM(D47,D39,D28)</f>
        <v>5528</v>
      </c>
    </row>
    <row r="51" spans="1:4" ht="15.75">
      <c r="A51" s="63" t="s">
        <v>78</v>
      </c>
      <c r="B51" s="61">
        <v>-3819</v>
      </c>
      <c r="D51" s="66">
        <v>-12331</v>
      </c>
    </row>
    <row r="52" spans="1:4" ht="15.75" hidden="1">
      <c r="A52" s="63" t="s">
        <v>98</v>
      </c>
      <c r="B52" s="61">
        <f>'[1]CFS_Bursa'!B63</f>
        <v>0</v>
      </c>
      <c r="D52" s="66">
        <v>0</v>
      </c>
    </row>
    <row r="54" spans="1:4" ht="15.75">
      <c r="A54" s="63" t="s">
        <v>79</v>
      </c>
      <c r="B54" s="71">
        <f>SUM(B49,B51:B52)</f>
        <v>16641</v>
      </c>
      <c r="D54" s="71">
        <f>SUM(D49,D51:D52)</f>
        <v>-6803</v>
      </c>
    </row>
    <row r="57" ht="15.75">
      <c r="A57" s="63" t="s">
        <v>80</v>
      </c>
    </row>
    <row r="58" spans="1:4" ht="15.75">
      <c r="A58" s="61" t="s">
        <v>81</v>
      </c>
      <c r="B58" s="61">
        <v>30909</v>
      </c>
      <c r="D58" s="66">
        <v>20274</v>
      </c>
    </row>
    <row r="59" spans="1:4" ht="15.75">
      <c r="A59" s="61" t="s">
        <v>94</v>
      </c>
      <c r="B59" s="61">
        <v>6070</v>
      </c>
      <c r="D59" s="66">
        <v>4810</v>
      </c>
    </row>
    <row r="60" spans="1:4" ht="15.75">
      <c r="A60" s="61" t="s">
        <v>82</v>
      </c>
      <c r="B60" s="67">
        <v>-14282</v>
      </c>
      <c r="D60" s="72">
        <v>-27087</v>
      </c>
    </row>
    <row r="61" spans="2:4" ht="15.75">
      <c r="B61" s="68">
        <f>SUM(B58:B60)</f>
        <v>22697</v>
      </c>
      <c r="C61" s="68"/>
      <c r="D61" s="68">
        <f>SUM(D58:D60)</f>
        <v>-2003</v>
      </c>
    </row>
    <row r="62" spans="1:4" ht="15.75">
      <c r="A62" s="61" t="s">
        <v>95</v>
      </c>
      <c r="B62" s="68">
        <v>-6056</v>
      </c>
      <c r="D62" s="66">
        <v>-4800</v>
      </c>
    </row>
    <row r="63" spans="2:4" ht="16.5" thickBot="1">
      <c r="B63" s="73">
        <f>SUM(B61:B62)</f>
        <v>16641</v>
      </c>
      <c r="D63" s="73">
        <f>SUM(D61:D62)</f>
        <v>-6803</v>
      </c>
    </row>
    <row r="64" ht="16.5" thickTop="1"/>
    <row r="66" ht="15.75">
      <c r="A66" s="61" t="s">
        <v>127</v>
      </c>
    </row>
    <row r="67" ht="15.75">
      <c r="A67" s="61" t="s">
        <v>135</v>
      </c>
    </row>
  </sheetData>
  <sheetProtection/>
  <printOptions/>
  <pageMargins left="0.75" right="0.75" top="0.44" bottom="0.47" header="0.17" footer="0.17"/>
  <pageSetup fitToHeight="1" fitToWidth="1" horizontalDpi="600" verticalDpi="600" orientation="portrait" paperSize="9" scale="76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Loo</cp:lastModifiedBy>
  <cp:lastPrinted>2009-11-18T06:51:32Z</cp:lastPrinted>
  <dcterms:created xsi:type="dcterms:W3CDTF">2008-10-15T08:57:26Z</dcterms:created>
  <dcterms:modified xsi:type="dcterms:W3CDTF">2009-11-24T04:34:01Z</dcterms:modified>
  <cp:category/>
  <cp:version/>
  <cp:contentType/>
  <cp:contentStatus/>
</cp:coreProperties>
</file>